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firstSheet="3" activeTab="5"/>
  </bookViews>
  <sheets>
    <sheet name="Mascle frisó mamó" sheetId="1" r:id="rId1"/>
    <sheet name="Femella frisona mamó" sheetId="2" r:id="rId2"/>
    <sheet name="Mascle mamó color_creuat" sheetId="3" r:id="rId3"/>
    <sheet name="Femella color mamó" sheetId="4" r:id="rId4"/>
    <sheet name="Pasters" sheetId="5" r:id="rId5"/>
    <sheet name="Famella paster" sheetId="6" r:id="rId6"/>
  </sheets>
  <definedNames/>
  <calcPr fullCalcOnLoad="1"/>
</workbook>
</file>

<file path=xl/sharedStrings.xml><?xml version="1.0" encoding="utf-8"?>
<sst xmlns="http://schemas.openxmlformats.org/spreadsheetml/2006/main" count="307" uniqueCount="56">
  <si>
    <t>DESPESES</t>
  </si>
  <si>
    <t>Concepte</t>
  </si>
  <si>
    <t>Unitats</t>
  </si>
  <si>
    <t>€/Un.</t>
  </si>
  <si>
    <t>Total</t>
  </si>
  <si>
    <t>%</t>
  </si>
  <si>
    <t>Compra Vedell</t>
  </si>
  <si>
    <t>Pinso lactació</t>
  </si>
  <si>
    <t>Pinso acabat</t>
  </si>
  <si>
    <t>Medicaments</t>
  </si>
  <si>
    <t>Baixes</t>
  </si>
  <si>
    <t>Serveis</t>
  </si>
  <si>
    <t>Varis</t>
  </si>
  <si>
    <t>TOTAL</t>
  </si>
  <si>
    <t>O i P</t>
  </si>
  <si>
    <t>INGRESSOS</t>
  </si>
  <si>
    <t>BENEFICI</t>
  </si>
  <si>
    <t>RENDIBILITAT</t>
  </si>
  <si>
    <t>€/Total</t>
  </si>
  <si>
    <t>Canal</t>
  </si>
  <si>
    <t>Canal + PS + Q</t>
  </si>
  <si>
    <t>Llet en pols</t>
  </si>
  <si>
    <t>Pinso creixement</t>
  </si>
  <si>
    <t xml:space="preserve">                  </t>
  </si>
  <si>
    <t>U i R i O</t>
  </si>
  <si>
    <t>Pinso adaptació</t>
  </si>
  <si>
    <t>E i U</t>
  </si>
  <si>
    <t xml:space="preserve">Tipus Bestiar:  </t>
  </si>
  <si>
    <t>Mascle mamó  color o creuat</t>
  </si>
  <si>
    <t>Venda vedell</t>
  </si>
  <si>
    <t>Prima sacrifici i qualitat</t>
  </si>
  <si>
    <t>Pes entrada, kg</t>
  </si>
  <si>
    <t>Pes sortida, kg</t>
  </si>
  <si>
    <t>Pes reposició, kg</t>
  </si>
  <si>
    <t>Rendiment a la canal, %</t>
  </si>
  <si>
    <t>Pes canal, kg</t>
  </si>
  <si>
    <t>Duració cicle, dies</t>
  </si>
  <si>
    <t>Índex de conversió</t>
  </si>
  <si>
    <t>Quantitat pinso total, kg</t>
  </si>
  <si>
    <t xml:space="preserve">Quantitat diària de pinso </t>
  </si>
  <si>
    <t>Cost canal, €/kg</t>
  </si>
  <si>
    <t>Cost pes viu, €/kg</t>
  </si>
  <si>
    <t>Classificació</t>
  </si>
  <si>
    <r>
      <t>Tipus Bestiar:</t>
    </r>
    <r>
      <rPr>
        <b/>
        <u val="single"/>
        <sz val="10"/>
        <color indexed="57"/>
        <rFont val="Calibri"/>
        <family val="2"/>
      </rPr>
      <t xml:space="preserve">  </t>
    </r>
  </si>
  <si>
    <t>Compra vedell</t>
  </si>
  <si>
    <t>ÍNDEX ECONÒMIC</t>
  </si>
  <si>
    <t>Increment mitjà diari</t>
  </si>
  <si>
    <t>Finançament 6 %</t>
  </si>
  <si>
    <t>Vedells pasters</t>
  </si>
  <si>
    <t>Mascle mamó frisó</t>
  </si>
  <si>
    <t>Tipus Bestiar:</t>
  </si>
  <si>
    <t>Femella  Frisona "mamó"</t>
  </si>
  <si>
    <t xml:space="preserve"> Femelles color mamó</t>
  </si>
  <si>
    <t xml:space="preserve">Tipus de Bestiar:  </t>
  </si>
  <si>
    <t xml:space="preserve">Tipus Bestiar: </t>
  </si>
  <si>
    <t xml:space="preserve">Vedelles de pastura (pasters)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</si>
</sst>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</numFmts>
  <fonts count="57">
    <font>
      <sz val="10"/>
      <name val="Arial"/>
      <family val="0"/>
    </font>
    <font>
      <b/>
      <sz val="10"/>
      <color indexed="57"/>
      <name val="Calibri"/>
      <family val="2"/>
    </font>
    <font>
      <b/>
      <u val="single"/>
      <sz val="10"/>
      <color indexed="57"/>
      <name val="Calibri"/>
      <family val="2"/>
    </font>
    <font>
      <b/>
      <u val="single"/>
      <sz val="10"/>
      <name val="Calibri"/>
      <family val="2"/>
    </font>
    <font>
      <sz val="10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name val="Calibri"/>
      <family val="2"/>
    </font>
    <font>
      <b/>
      <sz val="10"/>
      <color indexed="53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sz val="10"/>
      <color indexed="57"/>
      <name val="Calibri"/>
      <family val="2"/>
    </font>
    <font>
      <b/>
      <sz val="10"/>
      <color indexed="48"/>
      <name val="Calibri"/>
      <family val="2"/>
    </font>
    <font>
      <sz val="10"/>
      <color indexed="48"/>
      <name val="Calibri"/>
      <family val="2"/>
    </font>
    <font>
      <sz val="10"/>
      <color indexed="53"/>
      <name val="Calibri"/>
      <family val="2"/>
    </font>
    <font>
      <sz val="10"/>
      <color indexed="17"/>
      <name val="Calibri"/>
      <family val="2"/>
    </font>
    <font>
      <b/>
      <sz val="10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96">
    <xf numFmtId="0" fontId="0" fillId="0" borderId="0" xfId="0" applyAlignment="1">
      <alignment/>
    </xf>
    <xf numFmtId="4" fontId="4" fillId="0" borderId="10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/>
      <protection/>
    </xf>
    <xf numFmtId="4" fontId="56" fillId="33" borderId="11" xfId="0" applyNumberFormat="1" applyFont="1" applyFill="1" applyBorder="1" applyAlignment="1" applyProtection="1">
      <alignment/>
      <protection locked="0"/>
    </xf>
    <xf numFmtId="4" fontId="56" fillId="33" borderId="10" xfId="0" applyNumberFormat="1" applyFont="1" applyFill="1" applyBorder="1" applyAlignment="1" applyProtection="1">
      <alignment/>
      <protection locked="0"/>
    </xf>
    <xf numFmtId="172" fontId="56" fillId="33" borderId="10" xfId="0" applyNumberFormat="1" applyFont="1" applyFill="1" applyBorder="1" applyAlignment="1" applyProtection="1">
      <alignment/>
      <protection locked="0"/>
    </xf>
    <xf numFmtId="4" fontId="4" fillId="34" borderId="10" xfId="0" applyNumberFormat="1" applyFont="1" applyFill="1" applyBorder="1" applyAlignment="1" applyProtection="1">
      <alignment/>
      <protection/>
    </xf>
    <xf numFmtId="4" fontId="4" fillId="35" borderId="11" xfId="0" applyNumberFormat="1" applyFont="1" applyFill="1" applyBorder="1" applyAlignment="1" applyProtection="1">
      <alignment horizontal="center"/>
      <protection/>
    </xf>
    <xf numFmtId="4" fontId="4" fillId="35" borderId="10" xfId="0" applyNumberFormat="1" applyFont="1" applyFill="1" applyBorder="1" applyAlignment="1" applyProtection="1">
      <alignment horizontal="center"/>
      <protection/>
    </xf>
    <xf numFmtId="4" fontId="12" fillId="0" borderId="13" xfId="0" applyNumberFormat="1" applyFont="1" applyBorder="1" applyAlignment="1" applyProtection="1">
      <alignment/>
      <protection/>
    </xf>
    <xf numFmtId="4" fontId="12" fillId="0" borderId="14" xfId="0" applyNumberFormat="1" applyFont="1" applyBorder="1" applyAlignment="1" applyProtection="1">
      <alignment/>
      <protection/>
    </xf>
    <xf numFmtId="0" fontId="1" fillId="36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36" borderId="0" xfId="0" applyFont="1" applyFill="1" applyBorder="1" applyAlignment="1" applyProtection="1">
      <alignment/>
      <protection locked="0"/>
    </xf>
    <xf numFmtId="0" fontId="7" fillId="37" borderId="16" xfId="0" applyFont="1" applyFill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7" fillId="36" borderId="0" xfId="0" applyFont="1" applyFill="1" applyAlignment="1" applyProtection="1">
      <alignment horizontal="center"/>
      <protection locked="0"/>
    </xf>
    <xf numFmtId="0" fontId="7" fillId="37" borderId="17" xfId="0" applyFont="1" applyFill="1" applyBorder="1" applyAlignment="1" applyProtection="1">
      <alignment/>
      <protection locked="0"/>
    </xf>
    <xf numFmtId="2" fontId="4" fillId="0" borderId="17" xfId="0" applyNumberFormat="1" applyFont="1" applyBorder="1" applyAlignment="1" applyProtection="1">
      <alignment/>
      <protection locked="0"/>
    </xf>
    <xf numFmtId="0" fontId="4" fillId="38" borderId="11" xfId="0" applyFont="1" applyFill="1" applyBorder="1" applyAlignment="1" applyProtection="1">
      <alignment/>
      <protection locked="0"/>
    </xf>
    <xf numFmtId="2" fontId="4" fillId="36" borderId="0" xfId="0" applyNumberFormat="1" applyFont="1" applyFill="1" applyAlignment="1" applyProtection="1">
      <alignment/>
      <protection locked="0"/>
    </xf>
    <xf numFmtId="0" fontId="4" fillId="37" borderId="11" xfId="0" applyFont="1" applyFill="1" applyBorder="1" applyAlignment="1" applyProtection="1">
      <alignment/>
      <protection locked="0"/>
    </xf>
    <xf numFmtId="4" fontId="56" fillId="39" borderId="11" xfId="0" applyNumberFormat="1" applyFont="1" applyFill="1" applyBorder="1" applyAlignment="1" applyProtection="1">
      <alignment/>
      <protection locked="0"/>
    </xf>
    <xf numFmtId="0" fontId="4" fillId="38" borderId="10" xfId="0" applyFont="1" applyFill="1" applyBorder="1" applyAlignment="1" applyProtection="1">
      <alignment/>
      <protection locked="0"/>
    </xf>
    <xf numFmtId="0" fontId="4" fillId="37" borderId="10" xfId="0" applyFont="1" applyFill="1" applyBorder="1" applyAlignment="1" applyProtection="1">
      <alignment/>
      <protection locked="0"/>
    </xf>
    <xf numFmtId="4" fontId="56" fillId="39" borderId="10" xfId="0" applyNumberFormat="1" applyFont="1" applyFill="1" applyBorder="1" applyAlignment="1" applyProtection="1">
      <alignment/>
      <protection locked="0"/>
    </xf>
    <xf numFmtId="0" fontId="4" fillId="38" borderId="12" xfId="0" applyFont="1" applyFill="1" applyBorder="1" applyAlignment="1" applyProtection="1">
      <alignment/>
      <protection locked="0"/>
    </xf>
    <xf numFmtId="4" fontId="56" fillId="33" borderId="12" xfId="0" applyNumberFormat="1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4" fontId="6" fillId="0" borderId="13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4" fontId="6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1" fillId="40" borderId="20" xfId="0" applyFont="1" applyFill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4" fillId="41" borderId="11" xfId="0" applyFont="1" applyFill="1" applyBorder="1" applyAlignment="1" applyProtection="1">
      <alignment/>
      <protection locked="0"/>
    </xf>
    <xf numFmtId="0" fontId="4" fillId="35" borderId="11" xfId="0" applyFont="1" applyFill="1" applyBorder="1" applyAlignment="1" applyProtection="1">
      <alignment/>
      <protection locked="0"/>
    </xf>
    <xf numFmtId="0" fontId="4" fillId="41" borderId="16" xfId="0" applyFont="1" applyFill="1" applyBorder="1" applyAlignment="1" applyProtection="1">
      <alignment/>
      <protection locked="0"/>
    </xf>
    <xf numFmtId="0" fontId="4" fillId="35" borderId="10" xfId="0" applyFont="1" applyFill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4" fontId="13" fillId="0" borderId="13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4" fillId="38" borderId="16" xfId="0" applyFont="1" applyFill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4" fontId="5" fillId="0" borderId="10" xfId="0" applyNumberFormat="1" applyFont="1" applyBorder="1" applyAlignment="1" applyProtection="1">
      <alignment/>
      <protection/>
    </xf>
    <xf numFmtId="4" fontId="4" fillId="35" borderId="11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9" fillId="0" borderId="16" xfId="0" applyFont="1" applyBorder="1" applyAlignment="1" applyProtection="1">
      <alignment horizontal="center"/>
      <protection locked="0"/>
    </xf>
    <xf numFmtId="4" fontId="10" fillId="0" borderId="13" xfId="0" applyNumberFormat="1" applyFont="1" applyBorder="1" applyAlignment="1" applyProtection="1">
      <alignment/>
      <protection locked="0"/>
    </xf>
    <xf numFmtId="0" fontId="7" fillId="36" borderId="0" xfId="0" applyFont="1" applyFill="1" applyBorder="1" applyAlignment="1" applyProtection="1">
      <alignment/>
      <protection locked="0"/>
    </xf>
    <xf numFmtId="4" fontId="7" fillId="36" borderId="0" xfId="0" applyNumberFormat="1" applyFont="1" applyFill="1" applyBorder="1" applyAlignment="1" applyProtection="1">
      <alignment/>
      <protection locked="0"/>
    </xf>
    <xf numFmtId="4" fontId="4" fillId="36" borderId="0" xfId="0" applyNumberFormat="1" applyFont="1" applyFill="1" applyBorder="1" applyAlignment="1" applyProtection="1">
      <alignment/>
      <protection locked="0"/>
    </xf>
    <xf numFmtId="4" fontId="4" fillId="0" borderId="21" xfId="0" applyNumberFormat="1" applyFont="1" applyBorder="1" applyAlignment="1" applyProtection="1">
      <alignment/>
      <protection/>
    </xf>
    <xf numFmtId="4" fontId="9" fillId="0" borderId="13" xfId="0" applyNumberFormat="1" applyFont="1" applyBorder="1" applyAlignment="1" applyProtection="1">
      <alignment/>
      <protection/>
    </xf>
    <xf numFmtId="4" fontId="9" fillId="0" borderId="14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4" fontId="56" fillId="33" borderId="16" xfId="0" applyNumberFormat="1" applyFont="1" applyFill="1" applyBorder="1" applyAlignment="1" applyProtection="1">
      <alignment/>
      <protection locked="0"/>
    </xf>
    <xf numFmtId="4" fontId="14" fillId="0" borderId="13" xfId="0" applyNumberFormat="1" applyFont="1" applyBorder="1" applyAlignment="1" applyProtection="1">
      <alignment/>
      <protection locked="0"/>
    </xf>
    <xf numFmtId="0" fontId="15" fillId="40" borderId="20" xfId="0" applyFont="1" applyFill="1" applyBorder="1" applyAlignment="1" applyProtection="1">
      <alignment/>
      <protection locked="0"/>
    </xf>
    <xf numFmtId="0" fontId="16" fillId="0" borderId="19" xfId="0" applyFont="1" applyBorder="1" applyAlignment="1" applyProtection="1">
      <alignment/>
      <protection locked="0"/>
    </xf>
    <xf numFmtId="0" fontId="9" fillId="0" borderId="16" xfId="0" applyFont="1" applyBorder="1" applyAlignment="1" applyProtection="1">
      <alignment/>
      <protection locked="0"/>
    </xf>
    <xf numFmtId="0" fontId="16" fillId="0" borderId="17" xfId="0" applyFont="1" applyBorder="1" applyAlignment="1" applyProtection="1">
      <alignment horizontal="center"/>
      <protection locked="0"/>
    </xf>
    <xf numFmtId="4" fontId="4" fillId="0" borderId="16" xfId="0" applyNumberFormat="1" applyFont="1" applyBorder="1" applyAlignment="1" applyProtection="1">
      <alignment/>
      <protection/>
    </xf>
    <xf numFmtId="4" fontId="8" fillId="0" borderId="13" xfId="0" applyNumberFormat="1" applyFont="1" applyBorder="1" applyAlignment="1" applyProtection="1">
      <alignment/>
      <protection/>
    </xf>
    <xf numFmtId="4" fontId="9" fillId="0" borderId="17" xfId="0" applyNumberFormat="1" applyFont="1" applyBorder="1" applyAlignment="1" applyProtection="1">
      <alignment/>
      <protection/>
    </xf>
    <xf numFmtId="4" fontId="56" fillId="39" borderId="16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3">
      <selection activeCell="D28" sqref="D28"/>
    </sheetView>
  </sheetViews>
  <sheetFormatPr defaultColWidth="9.140625" defaultRowHeight="12.75"/>
  <cols>
    <col min="1" max="1" width="20.7109375" style="17" bestFit="1" customWidth="1"/>
    <col min="2" max="5" width="9.140625" style="17" customWidth="1"/>
    <col min="6" max="6" width="3.7109375" style="17" customWidth="1"/>
    <col min="7" max="7" width="21.8515625" style="17" bestFit="1" customWidth="1"/>
    <col min="8" max="8" width="9.140625" style="17" customWidth="1"/>
    <col min="9" max="9" width="13.8515625" style="17" bestFit="1" customWidth="1"/>
    <col min="10" max="10" width="2.7109375" style="17" customWidth="1"/>
    <col min="11" max="16384" width="9.140625" style="17" customWidth="1"/>
  </cols>
  <sheetData>
    <row r="1" spans="1:10" ht="12.75">
      <c r="A1" s="14" t="s">
        <v>50</v>
      </c>
      <c r="B1" s="63"/>
      <c r="C1" s="63"/>
      <c r="D1" s="15"/>
      <c r="E1" s="16"/>
      <c r="F1" s="16"/>
      <c r="G1" s="16"/>
      <c r="H1" s="16"/>
      <c r="I1" s="16"/>
      <c r="J1" s="16"/>
    </row>
    <row r="2" spans="1:10" ht="12.75">
      <c r="A2" s="18" t="s">
        <v>49</v>
      </c>
      <c r="B2" s="18"/>
      <c r="C2" s="18"/>
      <c r="D2" s="18"/>
      <c r="F2" s="16"/>
      <c r="J2" s="16"/>
    </row>
    <row r="3" spans="1:10" ht="13.5" thickBot="1">
      <c r="A3" s="19" t="s">
        <v>0</v>
      </c>
      <c r="B3" s="84"/>
      <c r="C3" s="84"/>
      <c r="D3" s="84"/>
      <c r="E3" s="85"/>
      <c r="F3" s="22"/>
      <c r="G3" s="23" t="s">
        <v>45</v>
      </c>
      <c r="H3" s="24"/>
      <c r="J3" s="16"/>
    </row>
    <row r="4" spans="1:10" ht="13.5" thickBot="1">
      <c r="A4" s="25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7"/>
      <c r="G4" s="28" t="s">
        <v>1</v>
      </c>
      <c r="H4" s="29"/>
      <c r="J4" s="16"/>
    </row>
    <row r="5" spans="1:10" ht="12.75">
      <c r="A5" s="30" t="s">
        <v>44</v>
      </c>
      <c r="B5" s="6">
        <v>1</v>
      </c>
      <c r="C5" s="6">
        <v>150</v>
      </c>
      <c r="D5" s="1">
        <f aca="true" t="shared" si="0" ref="D5:D14">(B5*C5)</f>
        <v>150</v>
      </c>
      <c r="E5" s="2">
        <f>(D5*100)/D15</f>
        <v>18.98695722618276</v>
      </c>
      <c r="F5" s="31"/>
      <c r="G5" s="32" t="s">
        <v>31</v>
      </c>
      <c r="H5" s="33">
        <v>55</v>
      </c>
      <c r="J5" s="16"/>
    </row>
    <row r="6" spans="1:10" ht="12.75">
      <c r="A6" s="34" t="s">
        <v>21</v>
      </c>
      <c r="B6" s="7">
        <v>12</v>
      </c>
      <c r="C6" s="7">
        <v>1.6</v>
      </c>
      <c r="D6" s="1">
        <f t="shared" si="0"/>
        <v>19.200000000000003</v>
      </c>
      <c r="E6" s="1">
        <f>(D6*100)/D15</f>
        <v>2.4303305249513936</v>
      </c>
      <c r="F6" s="31"/>
      <c r="G6" s="35" t="s">
        <v>32</v>
      </c>
      <c r="H6" s="36">
        <v>460</v>
      </c>
      <c r="J6" s="16"/>
    </row>
    <row r="7" spans="1:10" ht="12.75">
      <c r="A7" s="34" t="s">
        <v>7</v>
      </c>
      <c r="B7" s="7">
        <v>150</v>
      </c>
      <c r="C7" s="8">
        <v>0.3192</v>
      </c>
      <c r="D7" s="1">
        <f t="shared" si="0"/>
        <v>47.879999999999995</v>
      </c>
      <c r="E7" s="1">
        <f>(D7*100)/D15</f>
        <v>6.060636746597536</v>
      </c>
      <c r="F7" s="31"/>
      <c r="G7" s="35" t="s">
        <v>33</v>
      </c>
      <c r="H7" s="1">
        <f>(H6-H5)</f>
        <v>405</v>
      </c>
      <c r="J7" s="16"/>
    </row>
    <row r="8" spans="1:10" ht="12.75">
      <c r="A8" s="34" t="s">
        <v>22</v>
      </c>
      <c r="B8" s="7">
        <v>1200</v>
      </c>
      <c r="C8" s="8">
        <v>0.2599</v>
      </c>
      <c r="D8" s="1">
        <f t="shared" si="0"/>
        <v>311.88</v>
      </c>
      <c r="E8" s="1">
        <f>(D8*100)/D15</f>
        <v>39.47768146467919</v>
      </c>
      <c r="F8" s="31"/>
      <c r="G8" s="35" t="s">
        <v>34</v>
      </c>
      <c r="H8" s="36">
        <v>51.5</v>
      </c>
      <c r="J8" s="16"/>
    </row>
    <row r="9" spans="1:10" ht="12.75">
      <c r="A9" s="34" t="s">
        <v>8</v>
      </c>
      <c r="B9" s="7">
        <v>480</v>
      </c>
      <c r="C9" s="8">
        <v>0.271</v>
      </c>
      <c r="D9" s="1">
        <f t="shared" si="0"/>
        <v>130.08</v>
      </c>
      <c r="E9" s="1">
        <f>(D9*100)/D15</f>
        <v>16.46548930654569</v>
      </c>
      <c r="F9" s="31"/>
      <c r="G9" s="35" t="s">
        <v>35</v>
      </c>
      <c r="H9" s="1">
        <f>(H6*H8)/100</f>
        <v>236.9</v>
      </c>
      <c r="J9" s="16"/>
    </row>
    <row r="10" spans="1:10" ht="12.75">
      <c r="A10" s="34" t="s">
        <v>9</v>
      </c>
      <c r="B10" s="7">
        <v>1</v>
      </c>
      <c r="C10" s="7">
        <v>18</v>
      </c>
      <c r="D10" s="1">
        <f t="shared" si="0"/>
        <v>18</v>
      </c>
      <c r="E10" s="1">
        <f>(D10*100)/D15</f>
        <v>2.278434867141931</v>
      </c>
      <c r="F10" s="31"/>
      <c r="G10" s="35" t="s">
        <v>36</v>
      </c>
      <c r="H10" s="1">
        <f>B12</f>
        <v>300</v>
      </c>
      <c r="J10" s="16"/>
    </row>
    <row r="11" spans="1:10" ht="12.75">
      <c r="A11" s="34" t="s">
        <v>10</v>
      </c>
      <c r="B11" s="9">
        <f>C5</f>
        <v>150</v>
      </c>
      <c r="C11" s="7">
        <v>0.04</v>
      </c>
      <c r="D11" s="1">
        <f t="shared" si="0"/>
        <v>6</v>
      </c>
      <c r="E11" s="1">
        <f>(D11*100)/D15</f>
        <v>0.7594782890473104</v>
      </c>
      <c r="F11" s="31"/>
      <c r="G11" s="35" t="s">
        <v>46</v>
      </c>
      <c r="H11" s="1">
        <f>H7/H10</f>
        <v>1.35</v>
      </c>
      <c r="J11" s="16"/>
    </row>
    <row r="12" spans="1:10" ht="12.75">
      <c r="A12" s="34" t="s">
        <v>11</v>
      </c>
      <c r="B12" s="7">
        <v>300</v>
      </c>
      <c r="C12" s="7">
        <v>0.24</v>
      </c>
      <c r="D12" s="1">
        <f t="shared" si="0"/>
        <v>72</v>
      </c>
      <c r="E12" s="1">
        <f>(D12*100)/D15</f>
        <v>9.113739468567724</v>
      </c>
      <c r="F12" s="31"/>
      <c r="G12" s="35" t="s">
        <v>37</v>
      </c>
      <c r="H12" s="1">
        <f>H13/H7</f>
        <v>4.518518518518518</v>
      </c>
      <c r="J12" s="16"/>
    </row>
    <row r="13" spans="1:10" ht="12.75">
      <c r="A13" s="34" t="s">
        <v>47</v>
      </c>
      <c r="B13" s="7">
        <v>1</v>
      </c>
      <c r="C13" s="1">
        <f>(D6+D7+D8+D9+D10+D12)/2</f>
        <v>299.52</v>
      </c>
      <c r="D13" s="1">
        <f>(B12*C13*6)/36000</f>
        <v>14.976</v>
      </c>
      <c r="E13" s="1">
        <f>(D13*100)/D15</f>
        <v>1.8956578094620868</v>
      </c>
      <c r="F13" s="31"/>
      <c r="G13" s="35" t="s">
        <v>38</v>
      </c>
      <c r="H13" s="1">
        <f>B7+B8+B9</f>
        <v>1830</v>
      </c>
      <c r="J13" s="16"/>
    </row>
    <row r="14" spans="1:10" ht="13.5" thickBot="1">
      <c r="A14" s="64" t="s">
        <v>12</v>
      </c>
      <c r="B14" s="86">
        <v>1</v>
      </c>
      <c r="C14" s="86">
        <v>20</v>
      </c>
      <c r="D14" s="92">
        <f t="shared" si="0"/>
        <v>20</v>
      </c>
      <c r="E14" s="92">
        <f>(D14*100)/D15</f>
        <v>2.531594296824368</v>
      </c>
      <c r="F14" s="31"/>
      <c r="G14" s="35" t="s">
        <v>39</v>
      </c>
      <c r="H14" s="1">
        <f>H13/B12</f>
        <v>6.1</v>
      </c>
      <c r="J14" s="16"/>
    </row>
    <row r="15" spans="1:10" ht="13.5" thickBot="1">
      <c r="A15" s="65" t="s">
        <v>13</v>
      </c>
      <c r="B15" s="87"/>
      <c r="C15" s="87"/>
      <c r="D15" s="93">
        <f>SUM(D5:D14)</f>
        <v>790.0160000000001</v>
      </c>
      <c r="E15" s="93">
        <f>(D15*100)/D15</f>
        <v>100</v>
      </c>
      <c r="F15" s="31"/>
      <c r="G15" s="35" t="s">
        <v>40</v>
      </c>
      <c r="H15" s="1">
        <f>D15/H9</f>
        <v>3.3348079358379064</v>
      </c>
      <c r="J15" s="16"/>
    </row>
    <row r="16" spans="1:10" ht="12.75">
      <c r="A16" s="41"/>
      <c r="B16" s="44"/>
      <c r="C16" s="44"/>
      <c r="D16" s="44"/>
      <c r="E16" s="44"/>
      <c r="F16" s="31"/>
      <c r="G16" s="35" t="s">
        <v>41</v>
      </c>
      <c r="H16" s="1">
        <f>D15/H6</f>
        <v>1.7174260869565219</v>
      </c>
      <c r="J16" s="16"/>
    </row>
    <row r="17" spans="2:10" ht="13.5" thickBot="1">
      <c r="B17" s="44"/>
      <c r="C17" s="44"/>
      <c r="D17" s="44"/>
      <c r="E17" s="44"/>
      <c r="F17" s="31"/>
      <c r="G17" s="35" t="s">
        <v>42</v>
      </c>
      <c r="H17" s="36" t="s">
        <v>14</v>
      </c>
      <c r="J17" s="16"/>
    </row>
    <row r="18" spans="1:10" ht="13.5" thickBot="1">
      <c r="A18" s="67" t="s">
        <v>15</v>
      </c>
      <c r="B18" s="74"/>
      <c r="C18" s="74"/>
      <c r="D18" s="74"/>
      <c r="E18" s="75"/>
      <c r="F18" s="16"/>
      <c r="G18" s="48" t="s">
        <v>16</v>
      </c>
      <c r="H18" s="88"/>
      <c r="I18" s="89" t="s">
        <v>17</v>
      </c>
      <c r="J18" s="16"/>
    </row>
    <row r="19" spans="1:10" ht="13.5" thickBot="1">
      <c r="A19" s="69" t="s">
        <v>1</v>
      </c>
      <c r="B19" s="90" t="s">
        <v>2</v>
      </c>
      <c r="C19" s="76" t="s">
        <v>3</v>
      </c>
      <c r="D19" s="76" t="s">
        <v>18</v>
      </c>
      <c r="E19" s="76" t="s">
        <v>5</v>
      </c>
      <c r="F19" s="16"/>
      <c r="G19" s="52" t="s">
        <v>1</v>
      </c>
      <c r="H19" s="91" t="s">
        <v>18</v>
      </c>
      <c r="I19" s="91" t="s">
        <v>5</v>
      </c>
      <c r="J19" s="16"/>
    </row>
    <row r="20" spans="1:10" ht="12.75">
      <c r="A20" s="54" t="s">
        <v>29</v>
      </c>
      <c r="B20" s="2">
        <f>H9</f>
        <v>236.9</v>
      </c>
      <c r="C20" s="33">
        <v>3.2</v>
      </c>
      <c r="D20" s="2">
        <f>(B20*C20)</f>
        <v>758.08</v>
      </c>
      <c r="E20" s="2">
        <f>(D20*100)/D22</f>
        <v>97.17977643318633</v>
      </c>
      <c r="F20" s="16"/>
      <c r="G20" s="55" t="s">
        <v>19</v>
      </c>
      <c r="H20" s="10">
        <f>D20-D15</f>
        <v>-31.936000000000035</v>
      </c>
      <c r="I20" s="10">
        <f>H20*100/D15</f>
        <v>-4.042449773169155</v>
      </c>
      <c r="J20" s="16"/>
    </row>
    <row r="21" spans="1:10" ht="13.5" thickBot="1">
      <c r="A21" s="56" t="s">
        <v>30</v>
      </c>
      <c r="B21" s="86">
        <v>1</v>
      </c>
      <c r="C21" s="95">
        <v>22</v>
      </c>
      <c r="D21" s="92">
        <f>(B21*C21)</f>
        <v>22</v>
      </c>
      <c r="E21" s="92">
        <f>(D21*100)/D22</f>
        <v>2.82022356681366</v>
      </c>
      <c r="F21" s="16"/>
      <c r="G21" s="57" t="s">
        <v>20</v>
      </c>
      <c r="H21" s="11">
        <f>D20+D21-D15</f>
        <v>-9.936000000000035</v>
      </c>
      <c r="I21" s="11">
        <f>H21*100/D15</f>
        <v>-1.2576960466623504</v>
      </c>
      <c r="J21" s="16"/>
    </row>
    <row r="22" spans="1:10" ht="13.5" thickBot="1">
      <c r="A22" s="70" t="s">
        <v>13</v>
      </c>
      <c r="B22" s="69"/>
      <c r="C22" s="69"/>
      <c r="D22" s="94">
        <f>SUM(D19:D21)</f>
        <v>780.08</v>
      </c>
      <c r="E22" s="94">
        <f>(D22*100)/D22</f>
        <v>100</v>
      </c>
      <c r="F22" s="16"/>
      <c r="G22" s="60"/>
      <c r="H22" s="61"/>
      <c r="I22" s="61"/>
      <c r="J22" s="16"/>
    </row>
    <row r="23" spans="1:10" ht="12.75">
      <c r="A23" s="78"/>
      <c r="B23" s="78"/>
      <c r="C23" s="78"/>
      <c r="D23" s="79"/>
      <c r="E23" s="79"/>
      <c r="F23" s="16"/>
      <c r="G23" s="16"/>
      <c r="H23" s="80"/>
      <c r="I23" s="80"/>
      <c r="J23" s="16"/>
    </row>
  </sheetData>
  <sheetProtection password="CCC6" sheet="1" objects="1" scenarios="1"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21.00390625" style="17" bestFit="1" customWidth="1"/>
    <col min="2" max="2" width="6.57421875" style="17" bestFit="1" customWidth="1"/>
    <col min="3" max="3" width="6.421875" style="17" bestFit="1" customWidth="1"/>
    <col min="4" max="4" width="6.7109375" style="17" bestFit="1" customWidth="1"/>
    <col min="5" max="5" width="6.421875" style="17" bestFit="1" customWidth="1"/>
    <col min="6" max="6" width="4.00390625" style="17" customWidth="1"/>
    <col min="7" max="7" width="21.8515625" style="17" bestFit="1" customWidth="1"/>
    <col min="8" max="8" width="9.140625" style="17" customWidth="1"/>
    <col min="9" max="9" width="11.28125" style="17" bestFit="1" customWidth="1"/>
    <col min="10" max="10" width="4.00390625" style="17" customWidth="1"/>
    <col min="11" max="16384" width="9.140625" style="17" customWidth="1"/>
  </cols>
  <sheetData>
    <row r="1" spans="1:10" ht="12.75">
      <c r="A1" s="14" t="s">
        <v>27</v>
      </c>
      <c r="B1" s="63"/>
      <c r="C1" s="63"/>
      <c r="D1" s="15"/>
      <c r="E1" s="16"/>
      <c r="F1" s="16"/>
      <c r="G1" s="16"/>
      <c r="H1" s="16"/>
      <c r="I1" s="16"/>
      <c r="J1" s="16"/>
    </row>
    <row r="2" spans="1:10" ht="12.75">
      <c r="A2" s="18" t="s">
        <v>51</v>
      </c>
      <c r="B2" s="18"/>
      <c r="C2" s="18"/>
      <c r="D2" s="18"/>
      <c r="F2" s="16"/>
      <c r="J2" s="16"/>
    </row>
    <row r="3" spans="1:10" ht="13.5" thickBot="1">
      <c r="A3" s="19" t="s">
        <v>0</v>
      </c>
      <c r="B3" s="84"/>
      <c r="C3" s="84"/>
      <c r="D3" s="84"/>
      <c r="E3" s="85"/>
      <c r="F3" s="22"/>
      <c r="G3" s="23" t="s">
        <v>45</v>
      </c>
      <c r="H3" s="24"/>
      <c r="J3" s="16"/>
    </row>
    <row r="4" spans="1:10" ht="13.5" thickBot="1">
      <c r="A4" s="25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7"/>
      <c r="G4" s="28" t="s">
        <v>1</v>
      </c>
      <c r="H4" s="29"/>
      <c r="J4" s="16"/>
    </row>
    <row r="5" spans="1:10" ht="12.75">
      <c r="A5" s="30" t="s">
        <v>44</v>
      </c>
      <c r="B5" s="6">
        <v>1</v>
      </c>
      <c r="C5" s="6">
        <v>100</v>
      </c>
      <c r="D5" s="1">
        <f aca="true" t="shared" si="0" ref="D5:D14">(B5*C5)</f>
        <v>100</v>
      </c>
      <c r="E5" s="2">
        <f>(D5*100)/D15</f>
        <v>15.38150441618758</v>
      </c>
      <c r="F5" s="31"/>
      <c r="G5" s="32" t="s">
        <v>31</v>
      </c>
      <c r="H5" s="6">
        <v>55</v>
      </c>
      <c r="J5" s="16"/>
    </row>
    <row r="6" spans="1:10" ht="12.75">
      <c r="A6" s="34" t="s">
        <v>21</v>
      </c>
      <c r="B6" s="7">
        <v>12</v>
      </c>
      <c r="C6" s="7">
        <v>1.6</v>
      </c>
      <c r="D6" s="1">
        <f t="shared" si="0"/>
        <v>19.200000000000003</v>
      </c>
      <c r="E6" s="1">
        <f>(D6*100)/D15</f>
        <v>2.9532488479080157</v>
      </c>
      <c r="F6" s="31"/>
      <c r="G6" s="35" t="s">
        <v>32</v>
      </c>
      <c r="H6" s="7">
        <v>390</v>
      </c>
      <c r="J6" s="16"/>
    </row>
    <row r="7" spans="1:10" ht="12.75">
      <c r="A7" s="34" t="s">
        <v>7</v>
      </c>
      <c r="B7" s="7">
        <v>150</v>
      </c>
      <c r="C7" s="8">
        <v>0.319</v>
      </c>
      <c r="D7" s="1">
        <f t="shared" si="0"/>
        <v>47.85</v>
      </c>
      <c r="E7" s="1">
        <f>(D7*100)/D15</f>
        <v>7.360049863145757</v>
      </c>
      <c r="F7" s="31"/>
      <c r="G7" s="35" t="s">
        <v>33</v>
      </c>
      <c r="H7" s="1">
        <f>(H6-H5)</f>
        <v>335</v>
      </c>
      <c r="J7" s="16"/>
    </row>
    <row r="8" spans="1:10" ht="12.75">
      <c r="A8" s="34" t="s">
        <v>22</v>
      </c>
      <c r="B8" s="7">
        <v>900</v>
      </c>
      <c r="C8" s="8">
        <v>0.26</v>
      </c>
      <c r="D8" s="1">
        <f t="shared" si="0"/>
        <v>234</v>
      </c>
      <c r="E8" s="1">
        <f>(D8*100)/D15</f>
        <v>35.992720333878935</v>
      </c>
      <c r="F8" s="31"/>
      <c r="G8" s="35" t="s">
        <v>34</v>
      </c>
      <c r="H8" s="7">
        <v>51</v>
      </c>
      <c r="J8" s="16"/>
    </row>
    <row r="9" spans="1:10" ht="12.75">
      <c r="A9" s="34" t="s">
        <v>8</v>
      </c>
      <c r="B9" s="7">
        <v>480</v>
      </c>
      <c r="C9" s="8">
        <v>0.2723</v>
      </c>
      <c r="D9" s="1">
        <f t="shared" si="0"/>
        <v>130.704</v>
      </c>
      <c r="E9" s="1">
        <f>(D9*100)/D15</f>
        <v>20.104241532133816</v>
      </c>
      <c r="F9" s="31"/>
      <c r="G9" s="35" t="s">
        <v>35</v>
      </c>
      <c r="H9" s="1">
        <f>(H6*H8)/100</f>
        <v>198.9</v>
      </c>
      <c r="J9" s="16"/>
    </row>
    <row r="10" spans="1:10" ht="12.75">
      <c r="A10" s="34" t="s">
        <v>9</v>
      </c>
      <c r="B10" s="7">
        <v>1</v>
      </c>
      <c r="C10" s="7">
        <v>18</v>
      </c>
      <c r="D10" s="1">
        <f t="shared" si="0"/>
        <v>18</v>
      </c>
      <c r="E10" s="1">
        <f>(D10*100)/D15</f>
        <v>2.7686707949137643</v>
      </c>
      <c r="F10" s="31"/>
      <c r="G10" s="35" t="s">
        <v>36</v>
      </c>
      <c r="H10" s="1">
        <f>B12</f>
        <v>270</v>
      </c>
      <c r="J10" s="16"/>
    </row>
    <row r="11" spans="1:10" ht="12.75">
      <c r="A11" s="34" t="s">
        <v>10</v>
      </c>
      <c r="B11" s="9">
        <f>C5</f>
        <v>100</v>
      </c>
      <c r="C11" s="7">
        <v>0.04</v>
      </c>
      <c r="D11" s="1">
        <f t="shared" si="0"/>
        <v>4</v>
      </c>
      <c r="E11" s="1">
        <f>(D11*100)/D15</f>
        <v>0.6152601766475032</v>
      </c>
      <c r="F11" s="31"/>
      <c r="G11" s="35" t="s">
        <v>46</v>
      </c>
      <c r="H11" s="1">
        <f>H7/H10</f>
        <v>1.2407407407407407</v>
      </c>
      <c r="J11" s="16"/>
    </row>
    <row r="12" spans="1:10" ht="12.75">
      <c r="A12" s="34" t="s">
        <v>11</v>
      </c>
      <c r="B12" s="7">
        <v>270</v>
      </c>
      <c r="C12" s="7">
        <v>0.24</v>
      </c>
      <c r="D12" s="1">
        <f t="shared" si="0"/>
        <v>64.8</v>
      </c>
      <c r="E12" s="1">
        <f>(D12*100)/D15</f>
        <v>9.967214861689552</v>
      </c>
      <c r="F12" s="31"/>
      <c r="G12" s="35" t="s">
        <v>37</v>
      </c>
      <c r="H12" s="1">
        <f>H13/H7</f>
        <v>4.567164179104478</v>
      </c>
      <c r="J12" s="16"/>
    </row>
    <row r="13" spans="1:10" ht="12.75">
      <c r="A13" s="34" t="s">
        <v>47</v>
      </c>
      <c r="B13" s="7">
        <v>1</v>
      </c>
      <c r="C13" s="1">
        <f>(D6+D7+D8+D9+D10+D12)/2</f>
        <v>257.277</v>
      </c>
      <c r="D13" s="1">
        <f>(B12*C13*6)/36000</f>
        <v>11.577465</v>
      </c>
      <c r="E13" s="1">
        <f>(D13*100)/D15</f>
        <v>1.7807882902575713</v>
      </c>
      <c r="F13" s="31"/>
      <c r="G13" s="35" t="s">
        <v>38</v>
      </c>
      <c r="H13" s="1">
        <f>B7+B8+B9</f>
        <v>1530</v>
      </c>
      <c r="J13" s="16"/>
    </row>
    <row r="14" spans="1:10" ht="13.5" thickBot="1">
      <c r="A14" s="64" t="s">
        <v>12</v>
      </c>
      <c r="B14" s="86">
        <v>1</v>
      </c>
      <c r="C14" s="86">
        <v>20</v>
      </c>
      <c r="D14" s="92">
        <f t="shared" si="0"/>
        <v>20</v>
      </c>
      <c r="E14" s="92">
        <f>(D14*100)/D15</f>
        <v>3.076300883237516</v>
      </c>
      <c r="F14" s="31"/>
      <c r="G14" s="35" t="s">
        <v>39</v>
      </c>
      <c r="H14" s="1">
        <f>H13/B12</f>
        <v>5.666666666666667</v>
      </c>
      <c r="J14" s="16"/>
    </row>
    <row r="15" spans="1:10" ht="13.5" thickBot="1">
      <c r="A15" s="65" t="s">
        <v>13</v>
      </c>
      <c r="B15" s="87"/>
      <c r="C15" s="87"/>
      <c r="D15" s="93">
        <f>SUM(D5:D14)</f>
        <v>650.1314649999999</v>
      </c>
      <c r="E15" s="93">
        <f>(D15*100)/D15</f>
        <v>100</v>
      </c>
      <c r="F15" s="31"/>
      <c r="G15" s="35" t="s">
        <v>40</v>
      </c>
      <c r="H15" s="1">
        <f>D15/H9</f>
        <v>3.268634816490698</v>
      </c>
      <c r="J15" s="16"/>
    </row>
    <row r="16" spans="1:10" ht="12.75">
      <c r="A16" s="41"/>
      <c r="B16" s="44"/>
      <c r="C16" s="44"/>
      <c r="D16" s="44"/>
      <c r="E16" s="44"/>
      <c r="F16" s="31"/>
      <c r="G16" s="35" t="s">
        <v>41</v>
      </c>
      <c r="H16" s="1">
        <f>D15/H6</f>
        <v>1.6670037564102562</v>
      </c>
      <c r="J16" s="16"/>
    </row>
    <row r="17" spans="2:10" ht="13.5" thickBot="1">
      <c r="B17" s="44"/>
      <c r="C17" s="44"/>
      <c r="D17" s="44"/>
      <c r="E17" s="44"/>
      <c r="F17" s="31"/>
      <c r="G17" s="35" t="s">
        <v>42</v>
      </c>
      <c r="H17" s="7" t="s">
        <v>14</v>
      </c>
      <c r="J17" s="16"/>
    </row>
    <row r="18" spans="1:10" ht="13.5" thickBot="1">
      <c r="A18" s="67" t="s">
        <v>15</v>
      </c>
      <c r="B18" s="74"/>
      <c r="C18" s="74"/>
      <c r="D18" s="74"/>
      <c r="E18" s="75"/>
      <c r="F18" s="16"/>
      <c r="G18" s="48" t="s">
        <v>16</v>
      </c>
      <c r="H18" s="88"/>
      <c r="I18" s="89" t="s">
        <v>17</v>
      </c>
      <c r="J18" s="16"/>
    </row>
    <row r="19" spans="1:10" ht="13.5" thickBot="1">
      <c r="A19" s="69" t="s">
        <v>1</v>
      </c>
      <c r="B19" s="90" t="s">
        <v>2</v>
      </c>
      <c r="C19" s="76" t="s">
        <v>3</v>
      </c>
      <c r="D19" s="76" t="s">
        <v>18</v>
      </c>
      <c r="E19" s="76" t="s">
        <v>5</v>
      </c>
      <c r="F19" s="16"/>
      <c r="G19" s="52" t="s">
        <v>1</v>
      </c>
      <c r="H19" s="91" t="s">
        <v>18</v>
      </c>
      <c r="I19" s="91" t="s">
        <v>5</v>
      </c>
      <c r="J19" s="16"/>
    </row>
    <row r="20" spans="1:10" ht="12.75">
      <c r="A20" s="54" t="s">
        <v>29</v>
      </c>
      <c r="B20" s="2">
        <f>H9</f>
        <v>198.9</v>
      </c>
      <c r="C20" s="6">
        <v>3.15</v>
      </c>
      <c r="D20" s="2">
        <f>(B20*C20)</f>
        <v>626.535</v>
      </c>
      <c r="E20" s="2">
        <f>(D20*100)/D22</f>
        <v>96.60773898093396</v>
      </c>
      <c r="F20" s="16"/>
      <c r="G20" s="55" t="s">
        <v>19</v>
      </c>
      <c r="H20" s="10">
        <f>D20-D15</f>
        <v>-23.596464999999966</v>
      </c>
      <c r="I20" s="10">
        <f>H20*100/D15</f>
        <v>-3.6294913060391516</v>
      </c>
      <c r="J20" s="16"/>
    </row>
    <row r="21" spans="1:10" ht="13.5" thickBot="1">
      <c r="A21" s="56" t="s">
        <v>30</v>
      </c>
      <c r="B21" s="86">
        <v>1</v>
      </c>
      <c r="C21" s="86">
        <v>22</v>
      </c>
      <c r="D21" s="92">
        <f>(B21*C21)</f>
        <v>22</v>
      </c>
      <c r="E21" s="92">
        <f>(D21*100)/D22</f>
        <v>3.392261019066049</v>
      </c>
      <c r="F21" s="16"/>
      <c r="G21" s="57" t="s">
        <v>20</v>
      </c>
      <c r="H21" s="11">
        <f>D20+D21-D15</f>
        <v>-1.5964649999999665</v>
      </c>
      <c r="I21" s="11">
        <f>H21*100/D15</f>
        <v>-0.2455603344778839</v>
      </c>
      <c r="J21" s="16"/>
    </row>
    <row r="22" spans="1:10" ht="13.5" thickBot="1">
      <c r="A22" s="70" t="s">
        <v>13</v>
      </c>
      <c r="B22" s="69"/>
      <c r="C22" s="69"/>
      <c r="D22" s="94">
        <f>SUM(D19:D21)</f>
        <v>648.535</v>
      </c>
      <c r="E22" s="94">
        <f>(D22*100)/D22</f>
        <v>100</v>
      </c>
      <c r="F22" s="16"/>
      <c r="G22" s="60"/>
      <c r="H22" s="61"/>
      <c r="I22" s="61"/>
      <c r="J22" s="16"/>
    </row>
    <row r="23" spans="1:10" ht="12.75">
      <c r="A23" s="16"/>
      <c r="B23" s="16"/>
      <c r="C23" s="16"/>
      <c r="D23" s="16"/>
      <c r="E23" s="16"/>
      <c r="F23" s="16"/>
      <c r="G23" s="16"/>
      <c r="H23" s="16"/>
      <c r="I23" s="16"/>
      <c r="J23" s="16"/>
    </row>
  </sheetData>
  <sheetProtection password="CCC6" sheet="1" objects="1" scenarios="1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23.7109375" style="17" bestFit="1" customWidth="1"/>
    <col min="2" max="2" width="7.8515625" style="17" bestFit="1" customWidth="1"/>
    <col min="3" max="3" width="6.421875" style="17" bestFit="1" customWidth="1"/>
    <col min="4" max="4" width="7.8515625" style="17" bestFit="1" customWidth="1"/>
    <col min="5" max="5" width="6.421875" style="17" bestFit="1" customWidth="1"/>
    <col min="6" max="6" width="3.8515625" style="17" customWidth="1"/>
    <col min="7" max="7" width="21.7109375" style="17" bestFit="1" customWidth="1"/>
    <col min="8" max="8" width="7.8515625" style="17" bestFit="1" customWidth="1"/>
    <col min="9" max="9" width="11.28125" style="17" bestFit="1" customWidth="1"/>
    <col min="10" max="10" width="3.8515625" style="17" customWidth="1"/>
    <col min="11" max="16384" width="11.421875" style="17" customWidth="1"/>
  </cols>
  <sheetData>
    <row r="1" spans="1:10" ht="12.75">
      <c r="A1" s="14" t="s">
        <v>43</v>
      </c>
      <c r="B1" s="15"/>
      <c r="C1" s="15"/>
      <c r="D1" s="15"/>
      <c r="E1" s="16"/>
      <c r="F1" s="16"/>
      <c r="G1" s="16"/>
      <c r="H1" s="16"/>
      <c r="I1" s="16"/>
      <c r="J1" s="16"/>
    </row>
    <row r="2" spans="1:10" ht="12.75">
      <c r="A2" s="18" t="s">
        <v>28</v>
      </c>
      <c r="B2" s="18"/>
      <c r="C2" s="18"/>
      <c r="D2" s="18"/>
      <c r="F2" s="16"/>
      <c r="J2" s="16"/>
    </row>
    <row r="3" spans="1:10" ht="13.5" thickBot="1">
      <c r="A3" s="19" t="s">
        <v>0</v>
      </c>
      <c r="B3" s="20"/>
      <c r="C3" s="20"/>
      <c r="D3" s="20"/>
      <c r="E3" s="21"/>
      <c r="F3" s="22"/>
      <c r="G3" s="23" t="s">
        <v>45</v>
      </c>
      <c r="H3" s="24"/>
      <c r="J3" s="16"/>
    </row>
    <row r="4" spans="1:10" ht="13.5" thickBot="1">
      <c r="A4" s="25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7"/>
      <c r="G4" s="28" t="s">
        <v>1</v>
      </c>
      <c r="H4" s="29"/>
      <c r="J4" s="16"/>
    </row>
    <row r="5" spans="1:10" ht="12.75">
      <c r="A5" s="30" t="s">
        <v>44</v>
      </c>
      <c r="B5" s="6">
        <v>1</v>
      </c>
      <c r="C5" s="6">
        <v>350</v>
      </c>
      <c r="D5" s="1">
        <f aca="true" t="shared" si="0" ref="D5:D14">(B5*C5)</f>
        <v>350</v>
      </c>
      <c r="E5" s="2">
        <f>(D5*100)/D15</f>
        <v>32.629884911692294</v>
      </c>
      <c r="F5" s="31"/>
      <c r="G5" s="32" t="s">
        <v>31</v>
      </c>
      <c r="H5" s="6">
        <v>80</v>
      </c>
      <c r="J5" s="16"/>
    </row>
    <row r="6" spans="1:10" ht="12.75">
      <c r="A6" s="34" t="s">
        <v>21</v>
      </c>
      <c r="B6" s="7">
        <v>5</v>
      </c>
      <c r="C6" s="7">
        <v>1.6</v>
      </c>
      <c r="D6" s="1">
        <f t="shared" si="0"/>
        <v>8</v>
      </c>
      <c r="E6" s="1">
        <f>(D6*100)/D15</f>
        <v>0.745825940838681</v>
      </c>
      <c r="F6" s="31"/>
      <c r="G6" s="35" t="s">
        <v>32</v>
      </c>
      <c r="H6" s="7">
        <v>550</v>
      </c>
      <c r="J6" s="16"/>
    </row>
    <row r="7" spans="1:10" ht="12.75">
      <c r="A7" s="34" t="s">
        <v>7</v>
      </c>
      <c r="B7" s="7">
        <v>150</v>
      </c>
      <c r="C7" s="8">
        <v>0.319</v>
      </c>
      <c r="D7" s="1">
        <f t="shared" si="0"/>
        <v>47.85</v>
      </c>
      <c r="E7" s="1">
        <f>(D7*100)/D15</f>
        <v>4.460971408641361</v>
      </c>
      <c r="F7" s="31"/>
      <c r="G7" s="35" t="s">
        <v>33</v>
      </c>
      <c r="H7" s="1">
        <f>H6-H5</f>
        <v>470</v>
      </c>
      <c r="J7" s="16"/>
    </row>
    <row r="8" spans="1:10" ht="12.75">
      <c r="A8" s="34" t="s">
        <v>22</v>
      </c>
      <c r="B8" s="7">
        <v>1500</v>
      </c>
      <c r="C8" s="8">
        <v>0.2595</v>
      </c>
      <c r="D8" s="1">
        <f t="shared" si="0"/>
        <v>389.25</v>
      </c>
      <c r="E8" s="1">
        <f>(D8*100)/D15</f>
        <v>36.289093433932074</v>
      </c>
      <c r="F8" s="31"/>
      <c r="G8" s="35" t="s">
        <v>34</v>
      </c>
      <c r="H8" s="7">
        <v>54</v>
      </c>
      <c r="J8" s="16"/>
    </row>
    <row r="9" spans="1:10" ht="12.75">
      <c r="A9" s="34" t="s">
        <v>8</v>
      </c>
      <c r="B9" s="7">
        <v>480</v>
      </c>
      <c r="C9" s="8">
        <v>0.2694</v>
      </c>
      <c r="D9" s="1">
        <f t="shared" si="0"/>
        <v>129.31199999999998</v>
      </c>
      <c r="E9" s="1">
        <f>(D9*100)/D15</f>
        <v>12.055530507716439</v>
      </c>
      <c r="F9" s="31"/>
      <c r="G9" s="35" t="s">
        <v>35</v>
      </c>
      <c r="H9" s="1">
        <f>(H6*H8)/100</f>
        <v>297</v>
      </c>
      <c r="J9" s="16"/>
    </row>
    <row r="10" spans="1:10" ht="12.75">
      <c r="A10" s="34" t="s">
        <v>9</v>
      </c>
      <c r="B10" s="7">
        <v>1</v>
      </c>
      <c r="C10" s="7">
        <v>20</v>
      </c>
      <c r="D10" s="1">
        <f t="shared" si="0"/>
        <v>20</v>
      </c>
      <c r="E10" s="1">
        <f>(D10*100)/D15</f>
        <v>1.8645648520967026</v>
      </c>
      <c r="F10" s="31"/>
      <c r="G10" s="35" t="s">
        <v>36</v>
      </c>
      <c r="H10" s="1">
        <f>B12</f>
        <v>330</v>
      </c>
      <c r="J10" s="16"/>
    </row>
    <row r="11" spans="1:10" ht="12.75">
      <c r="A11" s="34" t="s">
        <v>10</v>
      </c>
      <c r="B11" s="9">
        <f>C5</f>
        <v>350</v>
      </c>
      <c r="C11" s="7">
        <v>0.03</v>
      </c>
      <c r="D11" s="1">
        <f t="shared" si="0"/>
        <v>10.5</v>
      </c>
      <c r="E11" s="1">
        <f>(D11*100)/D15</f>
        <v>0.9788965473507689</v>
      </c>
      <c r="F11" s="31"/>
      <c r="G11" s="35" t="s">
        <v>46</v>
      </c>
      <c r="H11" s="1">
        <f>H7/H10</f>
        <v>1.4242424242424243</v>
      </c>
      <c r="J11" s="16"/>
    </row>
    <row r="12" spans="1:10" ht="12.75">
      <c r="A12" s="34" t="s">
        <v>11</v>
      </c>
      <c r="B12" s="7">
        <v>330</v>
      </c>
      <c r="C12" s="7">
        <v>0.24</v>
      </c>
      <c r="D12" s="1">
        <f t="shared" si="0"/>
        <v>79.2</v>
      </c>
      <c r="E12" s="1">
        <f>(D12*100)/D15</f>
        <v>7.383676814302943</v>
      </c>
      <c r="F12" s="31"/>
      <c r="G12" s="35" t="s">
        <v>37</v>
      </c>
      <c r="H12" s="1">
        <f>H13/H7</f>
        <v>4.531914893617022</v>
      </c>
      <c r="I12" s="17" t="s">
        <v>23</v>
      </c>
      <c r="J12" s="16"/>
    </row>
    <row r="13" spans="1:10" ht="12.75">
      <c r="A13" s="34" t="s">
        <v>47</v>
      </c>
      <c r="B13" s="7">
        <v>1</v>
      </c>
      <c r="C13" s="1">
        <f>(D6+D7+D8+D9+D10+D12)/2</f>
        <v>336.80600000000004</v>
      </c>
      <c r="D13" s="1">
        <f>(B12*C13*6)/36000</f>
        <v>18.524330000000003</v>
      </c>
      <c r="E13" s="1">
        <f>(D13*100)/D15</f>
        <v>1.7269907313320259</v>
      </c>
      <c r="F13" s="31"/>
      <c r="G13" s="35" t="s">
        <v>38</v>
      </c>
      <c r="H13" s="1">
        <f>B7+B8+B9</f>
        <v>2130</v>
      </c>
      <c r="J13" s="16"/>
    </row>
    <row r="14" spans="1:10" ht="13.5" thickBot="1">
      <c r="A14" s="64" t="s">
        <v>12</v>
      </c>
      <c r="B14" s="7">
        <v>1</v>
      </c>
      <c r="C14" s="7">
        <v>20</v>
      </c>
      <c r="D14" s="1">
        <f t="shared" si="0"/>
        <v>20</v>
      </c>
      <c r="E14" s="1">
        <f>(D14*100)/D15</f>
        <v>1.8645648520967026</v>
      </c>
      <c r="F14" s="31"/>
      <c r="G14" s="35" t="s">
        <v>39</v>
      </c>
      <c r="H14" s="1">
        <f>H13/B12</f>
        <v>6.454545454545454</v>
      </c>
      <c r="J14" s="16"/>
    </row>
    <row r="15" spans="1:10" ht="13.5" thickBot="1">
      <c r="A15" s="65" t="s">
        <v>13</v>
      </c>
      <c r="B15" s="66"/>
      <c r="C15" s="66"/>
      <c r="D15" s="71">
        <f>SUM(D5:D14)</f>
        <v>1072.63633</v>
      </c>
      <c r="E15" s="71">
        <f>(D15*100)/D15</f>
        <v>100</v>
      </c>
      <c r="F15" s="31"/>
      <c r="G15" s="35" t="s">
        <v>40</v>
      </c>
      <c r="H15" s="1">
        <f>D15/H9</f>
        <v>3.611570134680135</v>
      </c>
      <c r="J15" s="16"/>
    </row>
    <row r="16" spans="1:10" ht="12.75">
      <c r="A16" s="41"/>
      <c r="B16" s="42"/>
      <c r="C16" s="42"/>
      <c r="D16" s="43"/>
      <c r="E16" s="43"/>
      <c r="F16" s="31"/>
      <c r="G16" s="35" t="s">
        <v>41</v>
      </c>
      <c r="H16" s="1">
        <f>D15/H6</f>
        <v>1.9502478727272727</v>
      </c>
      <c r="J16" s="16"/>
    </row>
    <row r="17" spans="2:10" ht="13.5" thickBot="1">
      <c r="B17" s="44"/>
      <c r="C17" s="44"/>
      <c r="D17" s="44"/>
      <c r="E17" s="44"/>
      <c r="F17" s="31"/>
      <c r="G17" s="35" t="s">
        <v>42</v>
      </c>
      <c r="H17" s="7" t="s">
        <v>24</v>
      </c>
      <c r="J17" s="16"/>
    </row>
    <row r="18" spans="1:10" ht="13.5" thickBot="1">
      <c r="A18" s="67" t="s">
        <v>15</v>
      </c>
      <c r="B18" s="74"/>
      <c r="C18" s="74"/>
      <c r="D18" s="74"/>
      <c r="E18" s="75"/>
      <c r="F18" s="16"/>
      <c r="G18" s="48" t="s">
        <v>16</v>
      </c>
      <c r="H18" s="49"/>
      <c r="I18" s="48" t="s">
        <v>17</v>
      </c>
      <c r="J18" s="16"/>
    </row>
    <row r="19" spans="1:10" ht="13.5" thickBot="1">
      <c r="A19" s="69" t="s">
        <v>1</v>
      </c>
      <c r="B19" s="76" t="s">
        <v>2</v>
      </c>
      <c r="C19" s="76" t="s">
        <v>3</v>
      </c>
      <c r="D19" s="76" t="s">
        <v>18</v>
      </c>
      <c r="E19" s="76" t="s">
        <v>5</v>
      </c>
      <c r="F19" s="16"/>
      <c r="G19" s="52" t="s">
        <v>1</v>
      </c>
      <c r="H19" s="53" t="s">
        <v>18</v>
      </c>
      <c r="I19" s="53" t="s">
        <v>5</v>
      </c>
      <c r="J19" s="16"/>
    </row>
    <row r="20" spans="1:10" ht="12.75">
      <c r="A20" s="54" t="s">
        <v>29</v>
      </c>
      <c r="B20" s="2">
        <f>H9</f>
        <v>297</v>
      </c>
      <c r="C20" s="6">
        <v>3.55</v>
      </c>
      <c r="D20" s="2">
        <f>(B20*C20)</f>
        <v>1054.35</v>
      </c>
      <c r="E20" s="2">
        <f>(D20*100)/D22</f>
        <v>97.95605518650996</v>
      </c>
      <c r="F20" s="16"/>
      <c r="G20" s="55" t="s">
        <v>19</v>
      </c>
      <c r="H20" s="10">
        <f>D20-D15</f>
        <v>-18.286330000000135</v>
      </c>
      <c r="I20" s="10">
        <f>H20*100/D15</f>
        <v>-1.7048024095920873</v>
      </c>
      <c r="J20" s="16"/>
    </row>
    <row r="21" spans="1:10" ht="13.5" thickBot="1">
      <c r="A21" s="56" t="s">
        <v>30</v>
      </c>
      <c r="B21" s="38">
        <v>1</v>
      </c>
      <c r="C21" s="38">
        <v>22</v>
      </c>
      <c r="D21" s="81">
        <f>(B21*C21)</f>
        <v>22</v>
      </c>
      <c r="E21" s="3">
        <f>(D21*100)/D22</f>
        <v>2.043944813490036</v>
      </c>
      <c r="F21" s="16"/>
      <c r="G21" s="57" t="s">
        <v>20</v>
      </c>
      <c r="H21" s="11">
        <f>D20+D21-D15</f>
        <v>3.7136699999998655</v>
      </c>
      <c r="I21" s="11">
        <f>H21*100/D15</f>
        <v>0.34621892771428553</v>
      </c>
      <c r="J21" s="16"/>
    </row>
    <row r="22" spans="1:10" ht="13.5" thickBot="1">
      <c r="A22" s="70" t="s">
        <v>13</v>
      </c>
      <c r="B22" s="77"/>
      <c r="C22" s="77"/>
      <c r="D22" s="82">
        <f>SUM(D19:D21)</f>
        <v>1076.35</v>
      </c>
      <c r="E22" s="83">
        <f>(D22*100)/D22</f>
        <v>100</v>
      </c>
      <c r="F22" s="16"/>
      <c r="G22" s="60"/>
      <c r="H22" s="61"/>
      <c r="I22" s="61"/>
      <c r="J22" s="16"/>
    </row>
    <row r="23" spans="1:10" ht="12.75">
      <c r="A23" s="78"/>
      <c r="B23" s="78"/>
      <c r="C23" s="78"/>
      <c r="D23" s="79"/>
      <c r="E23" s="79"/>
      <c r="F23" s="16"/>
      <c r="G23" s="16"/>
      <c r="H23" s="80"/>
      <c r="I23" s="80"/>
      <c r="J23" s="16"/>
    </row>
  </sheetData>
  <sheetProtection password="CCC6" sheet="1" objects="1" scenarios="1"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21.7109375" style="17" bestFit="1" customWidth="1"/>
    <col min="2" max="2" width="7.8515625" style="17" bestFit="1" customWidth="1"/>
    <col min="3" max="3" width="6.421875" style="17" bestFit="1" customWidth="1"/>
    <col min="4" max="4" width="6.7109375" style="17" bestFit="1" customWidth="1"/>
    <col min="5" max="5" width="6.421875" style="17" bestFit="1" customWidth="1"/>
    <col min="6" max="6" width="4.140625" style="17" customWidth="1"/>
    <col min="7" max="7" width="21.8515625" style="17" bestFit="1" customWidth="1"/>
    <col min="8" max="8" width="9.140625" style="17" customWidth="1"/>
    <col min="9" max="9" width="13.8515625" style="17" bestFit="1" customWidth="1"/>
    <col min="10" max="10" width="3.8515625" style="17" customWidth="1"/>
    <col min="11" max="16384" width="9.140625" style="17" customWidth="1"/>
  </cols>
  <sheetData>
    <row r="1" spans="1:10" ht="12.75">
      <c r="A1" s="14" t="s">
        <v>53</v>
      </c>
      <c r="B1" s="63"/>
      <c r="C1" s="63"/>
      <c r="D1" s="15"/>
      <c r="E1" s="16"/>
      <c r="F1" s="16"/>
      <c r="G1" s="16"/>
      <c r="H1" s="16"/>
      <c r="I1" s="16"/>
      <c r="J1" s="16"/>
    </row>
    <row r="2" spans="1:10" ht="12.75">
      <c r="A2" s="18" t="s">
        <v>52</v>
      </c>
      <c r="B2" s="18"/>
      <c r="C2" s="18"/>
      <c r="D2" s="18"/>
      <c r="F2" s="16"/>
      <c r="J2" s="16"/>
    </row>
    <row r="3" spans="1:10" ht="13.5" thickBot="1">
      <c r="A3" s="19" t="s">
        <v>0</v>
      </c>
      <c r="B3" s="20"/>
      <c r="C3" s="20"/>
      <c r="D3" s="20"/>
      <c r="E3" s="21"/>
      <c r="F3" s="22"/>
      <c r="G3" s="23" t="s">
        <v>45</v>
      </c>
      <c r="H3" s="24"/>
      <c r="J3" s="16"/>
    </row>
    <row r="4" spans="1:10" ht="13.5" thickBot="1">
      <c r="A4" s="25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7"/>
      <c r="G4" s="28" t="s">
        <v>1</v>
      </c>
      <c r="H4" s="29"/>
      <c r="J4" s="16"/>
    </row>
    <row r="5" spans="1:10" ht="12.75">
      <c r="A5" s="30" t="s">
        <v>44</v>
      </c>
      <c r="B5" s="6">
        <v>1</v>
      </c>
      <c r="C5" s="6">
        <v>270</v>
      </c>
      <c r="D5" s="1">
        <f aca="true" t="shared" si="0" ref="D5:D14">(B5*C5)</f>
        <v>270</v>
      </c>
      <c r="E5" s="2">
        <f>(D5*100)/D15</f>
        <v>30.07705574587339</v>
      </c>
      <c r="F5" s="31"/>
      <c r="G5" s="32" t="s">
        <v>31</v>
      </c>
      <c r="H5" s="6">
        <v>75</v>
      </c>
      <c r="J5" s="16"/>
    </row>
    <row r="6" spans="1:10" ht="12.75">
      <c r="A6" s="34" t="s">
        <v>21</v>
      </c>
      <c r="B6" s="7">
        <v>7</v>
      </c>
      <c r="C6" s="7">
        <v>1.6</v>
      </c>
      <c r="D6" s="1">
        <f t="shared" si="0"/>
        <v>11.200000000000001</v>
      </c>
      <c r="E6" s="1">
        <f>(D6*100)/D15</f>
        <v>1.2476408309399332</v>
      </c>
      <c r="F6" s="31"/>
      <c r="G6" s="35" t="s">
        <v>32</v>
      </c>
      <c r="H6" s="7">
        <v>460</v>
      </c>
      <c r="J6" s="16"/>
    </row>
    <row r="7" spans="1:10" ht="12.75">
      <c r="A7" s="34" t="s">
        <v>7</v>
      </c>
      <c r="B7" s="7">
        <v>150</v>
      </c>
      <c r="C7" s="8">
        <v>0.319</v>
      </c>
      <c r="D7" s="1">
        <f t="shared" si="0"/>
        <v>47.85</v>
      </c>
      <c r="E7" s="1">
        <f>(D7*100)/D15</f>
        <v>5.33032265718534</v>
      </c>
      <c r="F7" s="31"/>
      <c r="G7" s="35" t="s">
        <v>33</v>
      </c>
      <c r="H7" s="1">
        <f>(H6-H5)</f>
        <v>385</v>
      </c>
      <c r="J7" s="16"/>
    </row>
    <row r="8" spans="1:10" ht="12.75">
      <c r="A8" s="34" t="s">
        <v>22</v>
      </c>
      <c r="B8" s="7">
        <v>1250</v>
      </c>
      <c r="C8" s="8">
        <v>0.26</v>
      </c>
      <c r="D8" s="1">
        <f t="shared" si="0"/>
        <v>325</v>
      </c>
      <c r="E8" s="1">
        <f>(D8*100)/D15</f>
        <v>36.203863397810565</v>
      </c>
      <c r="F8" s="31"/>
      <c r="G8" s="35" t="s">
        <v>34</v>
      </c>
      <c r="H8" s="7">
        <v>52.5</v>
      </c>
      <c r="J8" s="16"/>
    </row>
    <row r="9" spans="1:10" ht="12.75">
      <c r="A9" s="34" t="s">
        <v>8</v>
      </c>
      <c r="B9" s="7">
        <v>400</v>
      </c>
      <c r="C9" s="8">
        <v>0.2723</v>
      </c>
      <c r="D9" s="1">
        <f t="shared" si="0"/>
        <v>108.91999999999999</v>
      </c>
      <c r="E9" s="1">
        <f>(D9*100)/D15</f>
        <v>12.133307080890848</v>
      </c>
      <c r="F9" s="31"/>
      <c r="G9" s="35" t="s">
        <v>35</v>
      </c>
      <c r="H9" s="1">
        <f>(H6*H8)/100</f>
        <v>241.5</v>
      </c>
      <c r="J9" s="16"/>
    </row>
    <row r="10" spans="1:10" ht="12.75">
      <c r="A10" s="34" t="s">
        <v>9</v>
      </c>
      <c r="B10" s="7">
        <v>1</v>
      </c>
      <c r="C10" s="7">
        <v>20</v>
      </c>
      <c r="D10" s="1">
        <f t="shared" si="0"/>
        <v>20</v>
      </c>
      <c r="E10" s="1">
        <f>(D10*100)/D15</f>
        <v>2.227930055249881</v>
      </c>
      <c r="F10" s="31"/>
      <c r="G10" s="35" t="s">
        <v>36</v>
      </c>
      <c r="H10" s="1">
        <f>B12</f>
        <v>300</v>
      </c>
      <c r="J10" s="16"/>
    </row>
    <row r="11" spans="1:10" ht="12.75">
      <c r="A11" s="34" t="s">
        <v>10</v>
      </c>
      <c r="B11" s="9">
        <f>C5</f>
        <v>270</v>
      </c>
      <c r="C11" s="7">
        <v>0.03</v>
      </c>
      <c r="D11" s="1">
        <f t="shared" si="0"/>
        <v>8.1</v>
      </c>
      <c r="E11" s="1">
        <f>(D11*100)/D15</f>
        <v>0.9023116723762017</v>
      </c>
      <c r="F11" s="31"/>
      <c r="G11" s="35" t="s">
        <v>46</v>
      </c>
      <c r="H11" s="1">
        <f>H7/H10</f>
        <v>1.2833333333333334</v>
      </c>
      <c r="J11" s="16"/>
    </row>
    <row r="12" spans="1:10" ht="12.75">
      <c r="A12" s="34" t="s">
        <v>11</v>
      </c>
      <c r="B12" s="7">
        <v>300</v>
      </c>
      <c r="C12" s="7">
        <v>0.24</v>
      </c>
      <c r="D12" s="1">
        <f t="shared" si="0"/>
        <v>72</v>
      </c>
      <c r="E12" s="1">
        <f>(D12*100)/D15</f>
        <v>8.02054819889957</v>
      </c>
      <c r="F12" s="31"/>
      <c r="G12" s="35" t="s">
        <v>37</v>
      </c>
      <c r="H12" s="1">
        <f>H13/H7</f>
        <v>4.675324675324675</v>
      </c>
      <c r="J12" s="16"/>
    </row>
    <row r="13" spans="1:10" ht="12.75">
      <c r="A13" s="34" t="s">
        <v>47</v>
      </c>
      <c r="B13" s="7">
        <v>1</v>
      </c>
      <c r="C13" s="1">
        <f>(D6+D7+D8+D9+D10+D12)/2</f>
        <v>292.485</v>
      </c>
      <c r="D13" s="1">
        <f>(B12*C13*6)/36000</f>
        <v>14.62425</v>
      </c>
      <c r="E13" s="1">
        <f>(D13*100)/D15</f>
        <v>1.6290903055244033</v>
      </c>
      <c r="F13" s="31"/>
      <c r="G13" s="35" t="s">
        <v>38</v>
      </c>
      <c r="H13" s="1">
        <f>B7+B8+B9</f>
        <v>1800</v>
      </c>
      <c r="J13" s="16"/>
    </row>
    <row r="14" spans="1:10" ht="13.5" thickBot="1">
      <c r="A14" s="64" t="s">
        <v>12</v>
      </c>
      <c r="B14" s="7">
        <v>1</v>
      </c>
      <c r="C14" s="7">
        <v>20</v>
      </c>
      <c r="D14" s="1">
        <f t="shared" si="0"/>
        <v>20</v>
      </c>
      <c r="E14" s="1">
        <f>(D14*100)/D15</f>
        <v>2.227930055249881</v>
      </c>
      <c r="F14" s="31"/>
      <c r="G14" s="35" t="s">
        <v>39</v>
      </c>
      <c r="H14" s="1">
        <f>H13/B12</f>
        <v>6</v>
      </c>
      <c r="J14" s="16"/>
    </row>
    <row r="15" spans="1:10" ht="13.5" thickBot="1">
      <c r="A15" s="65" t="s">
        <v>13</v>
      </c>
      <c r="B15" s="66"/>
      <c r="C15" s="66"/>
      <c r="D15" s="71">
        <f>SUM(D5:D14)</f>
        <v>897.6942499999999</v>
      </c>
      <c r="E15" s="71">
        <f>(D15*100)/D15</f>
        <v>100</v>
      </c>
      <c r="F15" s="31"/>
      <c r="G15" s="35" t="s">
        <v>40</v>
      </c>
      <c r="H15" s="1">
        <f>D15/H9</f>
        <v>3.717160455486542</v>
      </c>
      <c r="J15" s="16"/>
    </row>
    <row r="16" spans="1:10" ht="12.75">
      <c r="A16" s="41"/>
      <c r="B16" s="42"/>
      <c r="C16" s="42"/>
      <c r="D16" s="43"/>
      <c r="E16" s="43"/>
      <c r="F16" s="31"/>
      <c r="G16" s="35" t="s">
        <v>41</v>
      </c>
      <c r="H16" s="1">
        <f>D15/H6</f>
        <v>1.9515092391304345</v>
      </c>
      <c r="J16" s="16"/>
    </row>
    <row r="17" spans="2:10" ht="13.5" thickBot="1">
      <c r="B17" s="44"/>
      <c r="C17" s="44"/>
      <c r="D17" s="44"/>
      <c r="E17" s="44"/>
      <c r="F17" s="31"/>
      <c r="G17" s="35" t="s">
        <v>42</v>
      </c>
      <c r="H17" s="7" t="s">
        <v>24</v>
      </c>
      <c r="J17" s="16"/>
    </row>
    <row r="18" spans="1:10" ht="13.5" thickBot="1">
      <c r="A18" s="67" t="s">
        <v>15</v>
      </c>
      <c r="B18" s="68"/>
      <c r="C18" s="68"/>
      <c r="D18" s="68"/>
      <c r="F18" s="16"/>
      <c r="G18" s="48" t="s">
        <v>16</v>
      </c>
      <c r="H18" s="49"/>
      <c r="I18" s="48" t="s">
        <v>17</v>
      </c>
      <c r="J18" s="16"/>
    </row>
    <row r="19" spans="1:10" ht="13.5" thickBot="1">
      <c r="A19" s="69" t="s">
        <v>1</v>
      </c>
      <c r="B19" s="51" t="s">
        <v>2</v>
      </c>
      <c r="C19" s="51" t="s">
        <v>3</v>
      </c>
      <c r="D19" s="51" t="s">
        <v>18</v>
      </c>
      <c r="E19" s="51" t="s">
        <v>5</v>
      </c>
      <c r="F19" s="16"/>
      <c r="G19" s="52" t="s">
        <v>1</v>
      </c>
      <c r="H19" s="53" t="s">
        <v>18</v>
      </c>
      <c r="I19" s="53" t="s">
        <v>5</v>
      </c>
      <c r="J19" s="16"/>
    </row>
    <row r="20" spans="1:10" ht="12.75">
      <c r="A20" s="54" t="s">
        <v>29</v>
      </c>
      <c r="B20" s="2">
        <f>H9</f>
        <v>241.5</v>
      </c>
      <c r="C20" s="6">
        <v>3.62</v>
      </c>
      <c r="D20" s="2">
        <f>(B20*C20)</f>
        <v>874.23</v>
      </c>
      <c r="E20" s="2">
        <f>(D20*100)/D22</f>
        <v>97.54527297680282</v>
      </c>
      <c r="F20" s="16"/>
      <c r="G20" s="55" t="s">
        <v>19</v>
      </c>
      <c r="H20" s="72">
        <f>D20-D15</f>
        <v>-23.46424999999988</v>
      </c>
      <c r="I20" s="72">
        <f>H20*100/D15</f>
        <v>-2.613835389944837</v>
      </c>
      <c r="J20" s="16"/>
    </row>
    <row r="21" spans="1:10" ht="13.5" thickBot="1">
      <c r="A21" s="56" t="s">
        <v>30</v>
      </c>
      <c r="B21" s="38">
        <v>1</v>
      </c>
      <c r="C21" s="38">
        <v>22</v>
      </c>
      <c r="D21" s="3">
        <f>(B21*C21)</f>
        <v>22</v>
      </c>
      <c r="E21" s="3">
        <f>(D21*100)/D22</f>
        <v>2.4547270231971705</v>
      </c>
      <c r="F21" s="16"/>
      <c r="G21" s="57" t="s">
        <v>20</v>
      </c>
      <c r="H21" s="73">
        <f>D20+D21-D15</f>
        <v>-1.464249999999879</v>
      </c>
      <c r="I21" s="73">
        <f>H21*100/D15</f>
        <v>-0.16311232916996843</v>
      </c>
      <c r="J21" s="16"/>
    </row>
    <row r="22" spans="1:10" ht="13.5" thickBot="1">
      <c r="A22" s="70" t="s">
        <v>13</v>
      </c>
      <c r="B22" s="59"/>
      <c r="C22" s="59"/>
      <c r="D22" s="12">
        <f>SUM(D19:D21)</f>
        <v>896.23</v>
      </c>
      <c r="E22" s="13">
        <f>(D22*100)/D22</f>
        <v>100</v>
      </c>
      <c r="F22" s="16"/>
      <c r="G22" s="60"/>
      <c r="H22" s="61"/>
      <c r="I22" s="61"/>
      <c r="J22" s="16"/>
    </row>
    <row r="23" spans="1:10" ht="12.75">
      <c r="A23" s="16"/>
      <c r="B23" s="16"/>
      <c r="C23" s="16"/>
      <c r="D23" s="16"/>
      <c r="E23" s="16"/>
      <c r="F23" s="16"/>
      <c r="G23" s="16"/>
      <c r="H23" s="16"/>
      <c r="I23" s="16"/>
      <c r="J23" s="16"/>
    </row>
  </sheetData>
  <sheetProtection password="CCC6" sheet="1" objects="1" scenarios="1"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G22" sqref="G22"/>
    </sheetView>
  </sheetViews>
  <sheetFormatPr defaultColWidth="11.421875" defaultRowHeight="12.75"/>
  <cols>
    <col min="1" max="1" width="20.7109375" style="17" bestFit="1" customWidth="1"/>
    <col min="2" max="2" width="7.8515625" style="17" bestFit="1" customWidth="1"/>
    <col min="3" max="3" width="6.421875" style="17" bestFit="1" customWidth="1"/>
    <col min="4" max="4" width="7.8515625" style="17" bestFit="1" customWidth="1"/>
    <col min="5" max="5" width="6.421875" style="17" bestFit="1" customWidth="1"/>
    <col min="6" max="6" width="3.28125" style="17" customWidth="1"/>
    <col min="7" max="7" width="21.8515625" style="17" bestFit="1" customWidth="1"/>
    <col min="8" max="8" width="7.8515625" style="17" bestFit="1" customWidth="1"/>
    <col min="9" max="9" width="11.28125" style="17" bestFit="1" customWidth="1"/>
    <col min="10" max="10" width="3.28125" style="17" customWidth="1"/>
    <col min="11" max="16384" width="11.421875" style="17" customWidth="1"/>
  </cols>
  <sheetData>
    <row r="1" spans="1:10" ht="12.75">
      <c r="A1" s="14" t="s">
        <v>27</v>
      </c>
      <c r="B1" s="15"/>
      <c r="C1" s="15"/>
      <c r="D1" s="15"/>
      <c r="E1" s="16"/>
      <c r="F1" s="16"/>
      <c r="G1" s="16"/>
      <c r="H1" s="16"/>
      <c r="I1" s="16"/>
      <c r="J1" s="16"/>
    </row>
    <row r="2" spans="1:10" ht="12.75">
      <c r="A2" s="18" t="s">
        <v>48</v>
      </c>
      <c r="B2" s="18"/>
      <c r="C2" s="18"/>
      <c r="D2" s="18"/>
      <c r="F2" s="16"/>
      <c r="J2" s="16"/>
    </row>
    <row r="3" spans="1:10" ht="13.5" thickBot="1">
      <c r="A3" s="19" t="s">
        <v>0</v>
      </c>
      <c r="B3" s="20"/>
      <c r="C3" s="20"/>
      <c r="D3" s="20"/>
      <c r="E3" s="21"/>
      <c r="F3" s="22"/>
      <c r="G3" s="23" t="s">
        <v>45</v>
      </c>
      <c r="H3" s="24"/>
      <c r="J3" s="16"/>
    </row>
    <row r="4" spans="1:10" ht="13.5" thickBot="1">
      <c r="A4" s="25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7"/>
      <c r="G4" s="28" t="s">
        <v>1</v>
      </c>
      <c r="H4" s="29"/>
      <c r="J4" s="16"/>
    </row>
    <row r="5" spans="1:10" ht="12.75">
      <c r="A5" s="30" t="s">
        <v>6</v>
      </c>
      <c r="B5" s="6">
        <v>1</v>
      </c>
      <c r="C5" s="6">
        <v>600</v>
      </c>
      <c r="D5" s="1">
        <f aca="true" t="shared" si="0" ref="D5:D14">(B5*C5)</f>
        <v>600</v>
      </c>
      <c r="E5" s="2">
        <f>(D5*100)/D15</f>
        <v>45.90165451939945</v>
      </c>
      <c r="F5" s="31"/>
      <c r="G5" s="32" t="s">
        <v>31</v>
      </c>
      <c r="H5" s="6">
        <v>200</v>
      </c>
      <c r="J5" s="16"/>
    </row>
    <row r="6" spans="1:10" ht="12.75">
      <c r="A6" s="34" t="s">
        <v>21</v>
      </c>
      <c r="B6" s="7">
        <v>0</v>
      </c>
      <c r="C6" s="7">
        <v>0</v>
      </c>
      <c r="D6" s="1">
        <f t="shared" si="0"/>
        <v>0</v>
      </c>
      <c r="E6" s="1">
        <f>(D6*100)/D15</f>
        <v>0</v>
      </c>
      <c r="F6" s="31"/>
      <c r="G6" s="35" t="s">
        <v>32</v>
      </c>
      <c r="H6" s="7">
        <v>620</v>
      </c>
      <c r="J6" s="16"/>
    </row>
    <row r="7" spans="1:10" ht="12.75">
      <c r="A7" s="34" t="s">
        <v>25</v>
      </c>
      <c r="B7" s="7">
        <v>100</v>
      </c>
      <c r="C7" s="8">
        <v>0.2441</v>
      </c>
      <c r="D7" s="1">
        <f t="shared" si="0"/>
        <v>24.41</v>
      </c>
      <c r="E7" s="1">
        <f>(D7*100)/D15</f>
        <v>1.8674323113642344</v>
      </c>
      <c r="F7" s="31"/>
      <c r="G7" s="35" t="s">
        <v>33</v>
      </c>
      <c r="H7" s="1">
        <f>(H6-H5)</f>
        <v>420</v>
      </c>
      <c r="J7" s="16"/>
    </row>
    <row r="8" spans="1:10" ht="12.75">
      <c r="A8" s="34" t="s">
        <v>22</v>
      </c>
      <c r="B8" s="7">
        <v>1600</v>
      </c>
      <c r="C8" s="8">
        <v>0.26</v>
      </c>
      <c r="D8" s="1">
        <f t="shared" si="0"/>
        <v>416</v>
      </c>
      <c r="E8" s="1">
        <f>(D8*100)/D15</f>
        <v>31.825147133450287</v>
      </c>
      <c r="F8" s="31"/>
      <c r="G8" s="35" t="s">
        <v>34</v>
      </c>
      <c r="H8" s="7">
        <v>58</v>
      </c>
      <c r="J8" s="16"/>
    </row>
    <row r="9" spans="1:10" ht="12.75">
      <c r="A9" s="34" t="s">
        <v>8</v>
      </c>
      <c r="B9" s="7">
        <v>480</v>
      </c>
      <c r="C9" s="8">
        <v>0.269</v>
      </c>
      <c r="D9" s="1">
        <f t="shared" si="0"/>
        <v>129.12</v>
      </c>
      <c r="E9" s="1">
        <f>(D9*100)/D15</f>
        <v>9.878036052574762</v>
      </c>
      <c r="F9" s="31"/>
      <c r="G9" s="35" t="s">
        <v>35</v>
      </c>
      <c r="H9" s="1">
        <f>(H6*H8)/100</f>
        <v>359.6</v>
      </c>
      <c r="J9" s="16"/>
    </row>
    <row r="10" spans="1:10" ht="12.75">
      <c r="A10" s="34" t="s">
        <v>9</v>
      </c>
      <c r="B10" s="7">
        <v>1</v>
      </c>
      <c r="C10" s="7">
        <v>24</v>
      </c>
      <c r="D10" s="1">
        <f t="shared" si="0"/>
        <v>24</v>
      </c>
      <c r="E10" s="1">
        <f>(D10*100)/D15</f>
        <v>1.8360661807759782</v>
      </c>
      <c r="F10" s="31"/>
      <c r="G10" s="35" t="s">
        <v>36</v>
      </c>
      <c r="H10" s="1">
        <f>B12</f>
        <v>270</v>
      </c>
      <c r="J10" s="16"/>
    </row>
    <row r="11" spans="1:10" ht="12.75">
      <c r="A11" s="34" t="s">
        <v>10</v>
      </c>
      <c r="B11" s="9">
        <f>C5</f>
        <v>600</v>
      </c>
      <c r="C11" s="7">
        <v>0.02</v>
      </c>
      <c r="D11" s="1">
        <f t="shared" si="0"/>
        <v>12</v>
      </c>
      <c r="E11" s="1">
        <f>(D11*100)/D15</f>
        <v>0.9180330903879891</v>
      </c>
      <c r="F11" s="31"/>
      <c r="G11" s="35" t="s">
        <v>46</v>
      </c>
      <c r="H11" s="1">
        <f>H7/H10</f>
        <v>1.5555555555555556</v>
      </c>
      <c r="J11" s="16"/>
    </row>
    <row r="12" spans="1:10" ht="12.75">
      <c r="A12" s="34" t="s">
        <v>11</v>
      </c>
      <c r="B12" s="7">
        <v>270</v>
      </c>
      <c r="C12" s="7">
        <v>0.24</v>
      </c>
      <c r="D12" s="1">
        <f t="shared" si="0"/>
        <v>64.8</v>
      </c>
      <c r="E12" s="1">
        <f>(D12*100)/D15</f>
        <v>4.957378688095141</v>
      </c>
      <c r="F12" s="31"/>
      <c r="G12" s="35" t="s">
        <v>37</v>
      </c>
      <c r="H12" s="1">
        <f>H13/H7</f>
        <v>5.190476190476191</v>
      </c>
      <c r="J12" s="16"/>
    </row>
    <row r="13" spans="1:10" ht="12.75">
      <c r="A13" s="34" t="s">
        <v>47</v>
      </c>
      <c r="B13" s="7">
        <v>1</v>
      </c>
      <c r="C13" s="1">
        <f>(D6+D7+D8+D9+D10+D12)/2</f>
        <v>329.16499999999996</v>
      </c>
      <c r="D13" s="1">
        <f>(B12*C13*6)/36000</f>
        <v>14.812424999999998</v>
      </c>
      <c r="E13" s="1">
        <f>(D13*100)/D15</f>
        <v>1.133191358240859</v>
      </c>
      <c r="F13" s="31"/>
      <c r="G13" s="35" t="s">
        <v>38</v>
      </c>
      <c r="H13" s="1">
        <f>B7+B8+B9</f>
        <v>2180</v>
      </c>
      <c r="J13" s="16"/>
    </row>
    <row r="14" spans="1:10" ht="13.5" thickBot="1">
      <c r="A14" s="37" t="s">
        <v>12</v>
      </c>
      <c r="B14" s="38">
        <v>1</v>
      </c>
      <c r="C14" s="38">
        <v>22</v>
      </c>
      <c r="D14" s="3">
        <f t="shared" si="0"/>
        <v>22</v>
      </c>
      <c r="E14" s="3">
        <f>(D14*100)/D15</f>
        <v>1.6830606657113132</v>
      </c>
      <c r="F14" s="31"/>
      <c r="G14" s="35" t="s">
        <v>39</v>
      </c>
      <c r="H14" s="1">
        <f>H13/B12</f>
        <v>8.074074074074074</v>
      </c>
      <c r="J14" s="16"/>
    </row>
    <row r="15" spans="1:10" ht="13.5" thickBot="1">
      <c r="A15" s="39" t="s">
        <v>13</v>
      </c>
      <c r="B15" s="40"/>
      <c r="C15" s="40"/>
      <c r="D15" s="4">
        <f>SUM(D5:D14)</f>
        <v>1307.1424249999998</v>
      </c>
      <c r="E15" s="5">
        <f>(D15*100)/D15</f>
        <v>100</v>
      </c>
      <c r="F15" s="31"/>
      <c r="G15" s="35" t="s">
        <v>40</v>
      </c>
      <c r="H15" s="1">
        <f>D15/H9</f>
        <v>3.6349900583982193</v>
      </c>
      <c r="J15" s="16"/>
    </row>
    <row r="16" spans="1:10" ht="12.75">
      <c r="A16" s="41"/>
      <c r="B16" s="42"/>
      <c r="C16" s="42"/>
      <c r="D16" s="43"/>
      <c r="E16" s="43"/>
      <c r="F16" s="31"/>
      <c r="G16" s="35" t="s">
        <v>41</v>
      </c>
      <c r="H16" s="1">
        <f>D15/H6</f>
        <v>2.1082942338709674</v>
      </c>
      <c r="J16" s="16"/>
    </row>
    <row r="17" spans="2:10" ht="13.5" thickBot="1">
      <c r="B17" s="44"/>
      <c r="C17" s="44"/>
      <c r="D17" s="44"/>
      <c r="E17" s="44"/>
      <c r="F17" s="31"/>
      <c r="G17" s="35" t="s">
        <v>42</v>
      </c>
      <c r="H17" s="7" t="s">
        <v>26</v>
      </c>
      <c r="J17" s="16"/>
    </row>
    <row r="18" spans="1:10" ht="13.5" thickBot="1">
      <c r="A18" s="45" t="s">
        <v>15</v>
      </c>
      <c r="B18" s="46"/>
      <c r="C18" s="46"/>
      <c r="D18" s="46"/>
      <c r="E18" s="47"/>
      <c r="F18" s="16"/>
      <c r="G18" s="48" t="s">
        <v>16</v>
      </c>
      <c r="H18" s="49"/>
      <c r="I18" s="48" t="s">
        <v>17</v>
      </c>
      <c r="J18" s="16"/>
    </row>
    <row r="19" spans="1:10" ht="13.5" thickBot="1">
      <c r="A19" s="50" t="s">
        <v>1</v>
      </c>
      <c r="B19" s="51" t="s">
        <v>2</v>
      </c>
      <c r="C19" s="51" t="s">
        <v>3</v>
      </c>
      <c r="D19" s="51" t="s">
        <v>18</v>
      </c>
      <c r="E19" s="51" t="s">
        <v>5</v>
      </c>
      <c r="F19" s="16"/>
      <c r="G19" s="52" t="s">
        <v>1</v>
      </c>
      <c r="H19" s="53" t="s">
        <v>18</v>
      </c>
      <c r="I19" s="53" t="s">
        <v>5</v>
      </c>
      <c r="J19" s="16"/>
    </row>
    <row r="20" spans="1:10" ht="12.75">
      <c r="A20" s="54" t="s">
        <v>29</v>
      </c>
      <c r="B20" s="2">
        <f>H9</f>
        <v>359.6</v>
      </c>
      <c r="C20" s="6">
        <v>3.6</v>
      </c>
      <c r="D20" s="2">
        <f>(B20*C20)</f>
        <v>1294.5600000000002</v>
      </c>
      <c r="E20" s="2">
        <f>(D20*100)/D22</f>
        <v>98.32897855016103</v>
      </c>
      <c r="F20" s="16"/>
      <c r="G20" s="55" t="s">
        <v>19</v>
      </c>
      <c r="H20" s="10">
        <f>D20-D15</f>
        <v>-12.582424999999603</v>
      </c>
      <c r="I20" s="10">
        <f>H20*100/D15</f>
        <v>-0.9625902089437274</v>
      </c>
      <c r="J20" s="16"/>
    </row>
    <row r="21" spans="1:10" ht="13.5" thickBot="1">
      <c r="A21" s="56" t="s">
        <v>30</v>
      </c>
      <c r="B21" s="38">
        <v>1</v>
      </c>
      <c r="C21" s="38">
        <v>22</v>
      </c>
      <c r="D21" s="3">
        <f>(B21*C21)</f>
        <v>22</v>
      </c>
      <c r="E21" s="3">
        <f>(D21*100)/D22</f>
        <v>1.6710214498389742</v>
      </c>
      <c r="F21" s="16"/>
      <c r="G21" s="57" t="s">
        <v>20</v>
      </c>
      <c r="H21" s="11">
        <f>D20+D21-D15</f>
        <v>9.417575000000397</v>
      </c>
      <c r="I21" s="11">
        <f>H21*100/D15</f>
        <v>0.7204704567675859</v>
      </c>
      <c r="J21" s="16"/>
    </row>
    <row r="22" spans="1:10" ht="13.5" thickBot="1">
      <c r="A22" s="58" t="s">
        <v>13</v>
      </c>
      <c r="B22" s="59"/>
      <c r="C22" s="59"/>
      <c r="D22" s="12">
        <f>SUM(D19:D21)</f>
        <v>1316.5600000000002</v>
      </c>
      <c r="E22" s="13">
        <f>(D22*100)/D22</f>
        <v>100.00000000000001</v>
      </c>
      <c r="F22" s="16"/>
      <c r="G22" s="60"/>
      <c r="H22" s="61"/>
      <c r="I22" s="61"/>
      <c r="J22" s="16"/>
    </row>
    <row r="23" spans="1:10" ht="12.75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ht="12.75">
      <c r="A24" s="62"/>
    </row>
    <row r="25" ht="12.75">
      <c r="A25" s="62"/>
    </row>
    <row r="26" ht="12.75">
      <c r="A26" s="62"/>
    </row>
    <row r="27" ht="12.75">
      <c r="A27" s="62"/>
    </row>
    <row r="28" ht="12.75">
      <c r="A28" s="62"/>
    </row>
    <row r="29" ht="12.75">
      <c r="A29" s="62"/>
    </row>
    <row r="30" ht="12.75">
      <c r="A30" s="62"/>
    </row>
    <row r="31" ht="12.75">
      <c r="A31" s="62"/>
    </row>
    <row r="32" ht="12.75">
      <c r="A32" s="62"/>
    </row>
    <row r="33" ht="12.75">
      <c r="A33" s="62"/>
    </row>
    <row r="34" ht="12.75">
      <c r="A34" s="62"/>
    </row>
    <row r="35" ht="12.75">
      <c r="A35" s="62"/>
    </row>
  </sheetData>
  <sheetProtection password="CCC6" sheet="1" objects="1" scenarios="1"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24.57421875" style="17" bestFit="1" customWidth="1"/>
    <col min="2" max="2" width="7.8515625" style="17" bestFit="1" customWidth="1"/>
    <col min="3" max="3" width="6.421875" style="17" bestFit="1" customWidth="1"/>
    <col min="4" max="4" width="7.8515625" style="17" bestFit="1" customWidth="1"/>
    <col min="5" max="5" width="6.421875" style="17" bestFit="1" customWidth="1"/>
    <col min="6" max="6" width="3.28125" style="17" customWidth="1"/>
    <col min="7" max="7" width="21.8515625" style="17" bestFit="1" customWidth="1"/>
    <col min="8" max="8" width="7.8515625" style="17" bestFit="1" customWidth="1"/>
    <col min="9" max="9" width="11.28125" style="17" bestFit="1" customWidth="1"/>
    <col min="10" max="10" width="3.8515625" style="17" customWidth="1"/>
    <col min="11" max="16384" width="9.140625" style="17" customWidth="1"/>
  </cols>
  <sheetData>
    <row r="1" spans="1:10" ht="12.75">
      <c r="A1" s="14" t="s">
        <v>54</v>
      </c>
      <c r="B1" s="15"/>
      <c r="C1" s="15"/>
      <c r="D1" s="15"/>
      <c r="E1" s="16"/>
      <c r="F1" s="16"/>
      <c r="G1" s="16"/>
      <c r="H1" s="16"/>
      <c r="I1" s="16"/>
      <c r="J1" s="16"/>
    </row>
    <row r="2" spans="1:10" ht="12.75">
      <c r="A2" s="18" t="s">
        <v>55</v>
      </c>
      <c r="B2" s="18"/>
      <c r="C2" s="18"/>
      <c r="D2" s="18"/>
      <c r="F2" s="16"/>
      <c r="J2" s="16"/>
    </row>
    <row r="3" spans="1:10" ht="13.5" thickBot="1">
      <c r="A3" s="19" t="s">
        <v>0</v>
      </c>
      <c r="B3" s="20"/>
      <c r="C3" s="20"/>
      <c r="D3" s="20"/>
      <c r="E3" s="21"/>
      <c r="F3" s="22"/>
      <c r="G3" s="23" t="s">
        <v>45</v>
      </c>
      <c r="H3" s="24"/>
      <c r="J3" s="16"/>
    </row>
    <row r="4" spans="1:10" ht="13.5" thickBot="1">
      <c r="A4" s="25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7"/>
      <c r="G4" s="28" t="s">
        <v>1</v>
      </c>
      <c r="H4" s="29"/>
      <c r="J4" s="16"/>
    </row>
    <row r="5" spans="1:10" ht="12.75">
      <c r="A5" s="30" t="s">
        <v>6</v>
      </c>
      <c r="B5" s="6">
        <v>1</v>
      </c>
      <c r="C5" s="6">
        <v>480</v>
      </c>
      <c r="D5" s="1">
        <f aca="true" t="shared" si="0" ref="D5:D14">(B5*C5)</f>
        <v>480</v>
      </c>
      <c r="E5" s="2">
        <f>(D5*100)/D15</f>
        <v>45.79819236442995</v>
      </c>
      <c r="F5" s="31"/>
      <c r="G5" s="32" t="s">
        <v>31</v>
      </c>
      <c r="H5" s="33">
        <v>200</v>
      </c>
      <c r="J5" s="16"/>
    </row>
    <row r="6" spans="1:10" ht="12.75">
      <c r="A6" s="34" t="s">
        <v>21</v>
      </c>
      <c r="B6" s="7">
        <v>0</v>
      </c>
      <c r="C6" s="7">
        <v>0</v>
      </c>
      <c r="D6" s="1">
        <f t="shared" si="0"/>
        <v>0</v>
      </c>
      <c r="E6" s="1">
        <f>(D6*100)/D15</f>
        <v>0</v>
      </c>
      <c r="F6" s="31"/>
      <c r="G6" s="35" t="s">
        <v>32</v>
      </c>
      <c r="H6" s="36">
        <v>500</v>
      </c>
      <c r="J6" s="16"/>
    </row>
    <row r="7" spans="1:10" ht="12.75">
      <c r="A7" s="34" t="s">
        <v>25</v>
      </c>
      <c r="B7" s="7">
        <v>100</v>
      </c>
      <c r="C7" s="8">
        <v>0.244</v>
      </c>
      <c r="D7" s="1">
        <f t="shared" si="0"/>
        <v>24.4</v>
      </c>
      <c r="E7" s="1">
        <f>(D7*100)/D15</f>
        <v>2.328074778525189</v>
      </c>
      <c r="F7" s="31"/>
      <c r="G7" s="35" t="s">
        <v>33</v>
      </c>
      <c r="H7" s="1">
        <f>(H6-H5)</f>
        <v>300</v>
      </c>
      <c r="J7" s="16"/>
    </row>
    <row r="8" spans="1:10" ht="12.75">
      <c r="A8" s="34" t="s">
        <v>22</v>
      </c>
      <c r="B8" s="7">
        <v>1050</v>
      </c>
      <c r="C8" s="8">
        <v>0.26</v>
      </c>
      <c r="D8" s="1">
        <f t="shared" si="0"/>
        <v>273</v>
      </c>
      <c r="E8" s="1">
        <f>(D8*100)/D15</f>
        <v>26.047721907269533</v>
      </c>
      <c r="F8" s="31"/>
      <c r="G8" s="35" t="s">
        <v>34</v>
      </c>
      <c r="H8" s="36">
        <v>56</v>
      </c>
      <c r="J8" s="16"/>
    </row>
    <row r="9" spans="1:10" ht="12.75">
      <c r="A9" s="34" t="s">
        <v>8</v>
      </c>
      <c r="B9" s="7">
        <v>480</v>
      </c>
      <c r="C9" s="8">
        <v>0.272</v>
      </c>
      <c r="D9" s="1">
        <f t="shared" si="0"/>
        <v>130.56</v>
      </c>
      <c r="E9" s="1">
        <f>(D9*100)/D15</f>
        <v>12.457108323124945</v>
      </c>
      <c r="F9" s="31"/>
      <c r="G9" s="35" t="s">
        <v>35</v>
      </c>
      <c r="H9" s="1">
        <f>(H6*H8)/100</f>
        <v>280</v>
      </c>
      <c r="J9" s="16"/>
    </row>
    <row r="10" spans="1:10" ht="12.75">
      <c r="A10" s="34" t="s">
        <v>9</v>
      </c>
      <c r="B10" s="7">
        <v>1</v>
      </c>
      <c r="C10" s="7">
        <v>24</v>
      </c>
      <c r="D10" s="1">
        <f t="shared" si="0"/>
        <v>24</v>
      </c>
      <c r="E10" s="1">
        <f>(D10*100)/D15</f>
        <v>2.2899096182214973</v>
      </c>
      <c r="F10" s="31"/>
      <c r="G10" s="35" t="s">
        <v>36</v>
      </c>
      <c r="H10" s="1">
        <f>B12</f>
        <v>210</v>
      </c>
      <c r="J10" s="16"/>
    </row>
    <row r="11" spans="1:10" ht="12.75">
      <c r="A11" s="34" t="s">
        <v>10</v>
      </c>
      <c r="B11" s="9">
        <f>C5</f>
        <v>480</v>
      </c>
      <c r="C11" s="7">
        <v>0.02</v>
      </c>
      <c r="D11" s="1">
        <f t="shared" si="0"/>
        <v>9.6</v>
      </c>
      <c r="E11" s="1">
        <f>(D11*100)/D15</f>
        <v>0.9159638472885989</v>
      </c>
      <c r="F11" s="31"/>
      <c r="G11" s="35" t="s">
        <v>46</v>
      </c>
      <c r="H11" s="1">
        <f>H7/H10</f>
        <v>1.4285714285714286</v>
      </c>
      <c r="J11" s="16"/>
    </row>
    <row r="12" spans="1:10" ht="12.75">
      <c r="A12" s="34" t="s">
        <v>11</v>
      </c>
      <c r="B12" s="7">
        <v>210</v>
      </c>
      <c r="C12" s="7">
        <v>0.24</v>
      </c>
      <c r="D12" s="1">
        <f t="shared" si="0"/>
        <v>50.4</v>
      </c>
      <c r="E12" s="1">
        <f>(D12*100)/D15</f>
        <v>4.808810198265145</v>
      </c>
      <c r="F12" s="31"/>
      <c r="G12" s="35" t="s">
        <v>37</v>
      </c>
      <c r="H12" s="1">
        <f>H13/H7</f>
        <v>5.433333333333334</v>
      </c>
      <c r="J12" s="16"/>
    </row>
    <row r="13" spans="1:10" ht="12.75">
      <c r="A13" s="34" t="s">
        <v>47</v>
      </c>
      <c r="B13" s="38">
        <v>1</v>
      </c>
      <c r="C13" s="1">
        <f>(D5+(D6+D7+D8+D9+D10+D12+D14)/2)</f>
        <v>746.18</v>
      </c>
      <c r="D13" s="1">
        <f>(B12*C13*6)/36000</f>
        <v>26.1163</v>
      </c>
      <c r="E13" s="1">
        <f>(D13*100)/D15</f>
        <v>2.491831940098254</v>
      </c>
      <c r="F13" s="31"/>
      <c r="G13" s="35" t="s">
        <v>38</v>
      </c>
      <c r="H13" s="1">
        <f>B7+B8+B9</f>
        <v>1630</v>
      </c>
      <c r="J13" s="16"/>
    </row>
    <row r="14" spans="1:10" ht="13.5" thickBot="1">
      <c r="A14" s="37" t="s">
        <v>12</v>
      </c>
      <c r="B14" s="38">
        <v>1</v>
      </c>
      <c r="C14" s="38">
        <v>30</v>
      </c>
      <c r="D14" s="3">
        <f t="shared" si="0"/>
        <v>30</v>
      </c>
      <c r="E14" s="3">
        <f>(D14*100)/D15</f>
        <v>2.862387022776872</v>
      </c>
      <c r="F14" s="31"/>
      <c r="G14" s="35" t="s">
        <v>39</v>
      </c>
      <c r="H14" s="1">
        <f>H13/B12</f>
        <v>7.761904761904762</v>
      </c>
      <c r="J14" s="16"/>
    </row>
    <row r="15" spans="1:10" ht="13.5" thickBot="1">
      <c r="A15" s="39" t="s">
        <v>13</v>
      </c>
      <c r="B15" s="40"/>
      <c r="C15" s="40"/>
      <c r="D15" s="4">
        <f>SUM(D5:D14)</f>
        <v>1048.0763000000002</v>
      </c>
      <c r="E15" s="5">
        <f>(D15*100)/D15</f>
        <v>100</v>
      </c>
      <c r="F15" s="31"/>
      <c r="G15" s="35" t="s">
        <v>40</v>
      </c>
      <c r="H15" s="1">
        <f>D15/H9</f>
        <v>3.7431296428571437</v>
      </c>
      <c r="J15" s="16"/>
    </row>
    <row r="16" spans="1:10" ht="12.75">
      <c r="A16" s="41"/>
      <c r="B16" s="42"/>
      <c r="C16" s="42"/>
      <c r="D16" s="43"/>
      <c r="E16" s="43"/>
      <c r="F16" s="31"/>
      <c r="G16" s="35" t="s">
        <v>41</v>
      </c>
      <c r="H16" s="1">
        <f>D15/H6</f>
        <v>2.0961526000000004</v>
      </c>
      <c r="J16" s="16"/>
    </row>
    <row r="17" spans="2:10" ht="13.5" thickBot="1">
      <c r="B17" s="44"/>
      <c r="C17" s="44"/>
      <c r="D17" s="44"/>
      <c r="E17" s="44"/>
      <c r="F17" s="31"/>
      <c r="G17" s="35" t="s">
        <v>42</v>
      </c>
      <c r="H17" s="36" t="s">
        <v>26</v>
      </c>
      <c r="J17" s="16"/>
    </row>
    <row r="18" spans="1:10" ht="13.5" thickBot="1">
      <c r="A18" s="45" t="s">
        <v>15</v>
      </c>
      <c r="B18" s="46"/>
      <c r="C18" s="46"/>
      <c r="D18" s="46"/>
      <c r="E18" s="47"/>
      <c r="F18" s="16"/>
      <c r="G18" s="48" t="s">
        <v>16</v>
      </c>
      <c r="H18" s="49"/>
      <c r="I18" s="48" t="s">
        <v>17</v>
      </c>
      <c r="J18" s="16"/>
    </row>
    <row r="19" spans="1:10" ht="13.5" thickBot="1">
      <c r="A19" s="50" t="s">
        <v>1</v>
      </c>
      <c r="B19" s="51" t="s">
        <v>2</v>
      </c>
      <c r="C19" s="51" t="s">
        <v>3</v>
      </c>
      <c r="D19" s="51" t="s">
        <v>18</v>
      </c>
      <c r="E19" s="51" t="s">
        <v>5</v>
      </c>
      <c r="F19" s="16"/>
      <c r="G19" s="52" t="s">
        <v>1</v>
      </c>
      <c r="H19" s="53" t="s">
        <v>18</v>
      </c>
      <c r="I19" s="53" t="s">
        <v>5</v>
      </c>
      <c r="J19" s="16"/>
    </row>
    <row r="20" spans="1:10" ht="12.75">
      <c r="A20" s="54" t="s">
        <v>29</v>
      </c>
      <c r="B20" s="2">
        <f>H9</f>
        <v>280</v>
      </c>
      <c r="C20" s="6">
        <v>3.7</v>
      </c>
      <c r="D20" s="2">
        <f>(B20*C20)</f>
        <v>1036</v>
      </c>
      <c r="E20" s="2">
        <f>(D20*100)/D22</f>
        <v>97.92060491493383</v>
      </c>
      <c r="F20" s="16"/>
      <c r="G20" s="55" t="s">
        <v>19</v>
      </c>
      <c r="H20" s="10">
        <f>D20-D15</f>
        <v>-12.076300000000174</v>
      </c>
      <c r="I20" s="10">
        <f>H20*100/D15</f>
        <v>-1.1522348134386944</v>
      </c>
      <c r="J20" s="16"/>
    </row>
    <row r="21" spans="1:10" ht="13.5" thickBot="1">
      <c r="A21" s="56" t="s">
        <v>30</v>
      </c>
      <c r="B21" s="38">
        <v>1</v>
      </c>
      <c r="C21" s="38">
        <v>22</v>
      </c>
      <c r="D21" s="3">
        <f>(B21*C21)</f>
        <v>22</v>
      </c>
      <c r="E21" s="3">
        <f>(D21*100)/D22</f>
        <v>2.0793950850661624</v>
      </c>
      <c r="F21" s="16"/>
      <c r="G21" s="57" t="s">
        <v>20</v>
      </c>
      <c r="H21" s="11">
        <f>D20+D21-D15</f>
        <v>9.923699999999826</v>
      </c>
      <c r="I21" s="11">
        <f>H21*100/D15</f>
        <v>0.9468490032643448</v>
      </c>
      <c r="J21" s="16"/>
    </row>
    <row r="22" spans="1:10" ht="13.5" thickBot="1">
      <c r="A22" s="58" t="s">
        <v>13</v>
      </c>
      <c r="B22" s="59"/>
      <c r="C22" s="59"/>
      <c r="D22" s="12">
        <f>SUM(D19:D21)</f>
        <v>1058</v>
      </c>
      <c r="E22" s="13">
        <f>(D22*100)/D22</f>
        <v>100</v>
      </c>
      <c r="F22" s="16"/>
      <c r="G22" s="60"/>
      <c r="H22" s="61"/>
      <c r="I22" s="61"/>
      <c r="J22" s="16"/>
    </row>
    <row r="23" spans="1:10" ht="12.75">
      <c r="A23" s="16"/>
      <c r="B23" s="16"/>
      <c r="C23" s="16"/>
      <c r="D23" s="16"/>
      <c r="E23" s="16"/>
      <c r="F23" s="16"/>
      <c r="G23" s="16"/>
      <c r="H23" s="16"/>
      <c r="I23" s="16"/>
      <c r="J23" s="16"/>
    </row>
  </sheetData>
  <sheetProtection password="CCC6" sheet="1" objects="1" scenario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professor</dc:creator>
  <cp:keywords/>
  <dc:description/>
  <cp:lastModifiedBy> </cp:lastModifiedBy>
  <dcterms:created xsi:type="dcterms:W3CDTF">2011-03-31T09:49:27Z</dcterms:created>
  <dcterms:modified xsi:type="dcterms:W3CDTF">2012-11-22T12:07:20Z</dcterms:modified>
  <cp:category/>
  <cp:version/>
  <cp:contentType/>
  <cp:contentStatus/>
</cp:coreProperties>
</file>